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 activeTab="1"/>
  </bookViews>
  <sheets>
    <sheet name="Rekapitulace stavby" sheetId="1" r:id="rId1"/>
    <sheet name="Vícepráce - Splašková kan..." sheetId="2" r:id="rId2"/>
  </sheets>
  <definedNames>
    <definedName name="_xlnm._FilterDatabase" localSheetId="1" hidden="1">'Vícepráce - Splašková kan...'!$C$126:$K$219</definedName>
    <definedName name="_xlnm.Print_Titles" localSheetId="0">'Rekapitulace stavby'!$92:$92</definedName>
    <definedName name="_xlnm.Print_Titles" localSheetId="1">'Vícepráce - Splašková kan...'!$126:$126</definedName>
    <definedName name="_xlnm.Print_Area" localSheetId="0">'Rekapitulace stavby'!$D$4:$AO$76,'Rekapitulace stavby'!$C$82:$AQ$96</definedName>
    <definedName name="_xlnm.Print_Area" localSheetId="1">'Vícepráce - Splašková kan...'!$C$4:$J$39,'Vícepráce - Splašková kan...'!$C$50:$J$76,'Vícepráce - Splašková kan...'!$C$82:$J$108,'Vícepráce - Splašková kan...'!$C$114:$K$219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 s="1"/>
  <c r="BI219" i="2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F124"/>
  <c r="J123"/>
  <c r="F123"/>
  <c r="F121"/>
  <c r="E119"/>
  <c r="F92"/>
  <c r="J91"/>
  <c r="F91"/>
  <c r="F89"/>
  <c r="E87"/>
  <c r="J24"/>
  <c r="E24"/>
  <c r="J92" s="1"/>
  <c r="J23"/>
  <c r="J12"/>
  <c r="J121"/>
  <c r="E7"/>
  <c r="E85" s="1"/>
  <c r="L90" i="1"/>
  <c r="AM90"/>
  <c r="AM89"/>
  <c r="L89"/>
  <c r="AM87"/>
  <c r="L87"/>
  <c r="L85"/>
  <c r="L84"/>
  <c r="J217" i="2"/>
  <c r="J213"/>
  <c r="J212"/>
  <c r="J206"/>
  <c r="BK204"/>
  <c r="J203"/>
  <c r="BK195"/>
  <c r="BK187"/>
  <c r="J186"/>
  <c r="BK185"/>
  <c r="BK181"/>
  <c r="BK175"/>
  <c r="J173"/>
  <c r="BK172"/>
  <c r="BK170"/>
  <c r="J168"/>
  <c r="J166"/>
  <c r="BK162"/>
  <c r="BK157"/>
  <c r="BK143"/>
  <c r="J141"/>
  <c r="BK137"/>
  <c r="BK133"/>
  <c r="J131"/>
  <c r="BK130"/>
  <c r="BK213"/>
  <c r="J209"/>
  <c r="J207"/>
  <c r="BK203"/>
  <c r="BK201"/>
  <c r="BK199"/>
  <c r="BK196"/>
  <c r="J191"/>
  <c r="J187"/>
  <c r="BK186"/>
  <c r="J185"/>
  <c r="BK184"/>
  <c r="BK183"/>
  <c r="BK168"/>
  <c r="BK166"/>
  <c r="BK165"/>
  <c r="J162"/>
  <c r="BK154"/>
  <c r="J151"/>
  <c r="BK147"/>
  <c r="BK139"/>
  <c r="BK131"/>
  <c r="J130"/>
  <c r="J219"/>
  <c r="BK218"/>
  <c r="BK210"/>
  <c r="BK206"/>
  <c r="J201"/>
  <c r="J195"/>
  <c r="J194"/>
  <c r="BK193"/>
  <c r="J192"/>
  <c r="BK190"/>
  <c r="BK189"/>
  <c r="J184"/>
  <c r="J183"/>
  <c r="J181"/>
  <c r="BK179"/>
  <c r="J178"/>
  <c r="J177"/>
  <c r="J175"/>
  <c r="J170"/>
  <c r="J165"/>
  <c r="J157"/>
  <c r="J154"/>
  <c r="J147"/>
  <c r="BK145"/>
  <c r="J139"/>
  <c r="J137"/>
  <c r="BK219"/>
  <c r="J218"/>
  <c r="BK217"/>
  <c r="BK212"/>
  <c r="J210"/>
  <c r="BK209"/>
  <c r="BK207"/>
  <c r="J204"/>
  <c r="J199"/>
  <c r="J196"/>
  <c r="BK194"/>
  <c r="J193"/>
  <c r="BK192"/>
  <c r="BK191"/>
  <c r="J190"/>
  <c r="J189"/>
  <c r="J179"/>
  <c r="BK178"/>
  <c r="BK177"/>
  <c r="BK173"/>
  <c r="J172"/>
  <c r="BK151"/>
  <c r="J145"/>
  <c r="J143"/>
  <c r="BK141"/>
  <c r="J133"/>
  <c r="AS94" i="1"/>
  <c r="P129" i="2" l="1"/>
  <c r="P156"/>
  <c r="R164"/>
  <c r="T167"/>
  <c r="R198"/>
  <c r="T205"/>
  <c r="T129"/>
  <c r="R156"/>
  <c r="P164"/>
  <c r="P167"/>
  <c r="T198"/>
  <c r="T211"/>
  <c r="R129"/>
  <c r="BK156"/>
  <c r="J156" s="1"/>
  <c r="J100" s="1"/>
  <c r="BK164"/>
  <c r="J164"/>
  <c r="J101" s="1"/>
  <c r="BK167"/>
  <c r="J167"/>
  <c r="J102"/>
  <c r="BK198"/>
  <c r="J198"/>
  <c r="J103"/>
  <c r="BK205"/>
  <c r="J205" s="1"/>
  <c r="J104" s="1"/>
  <c r="R205"/>
  <c r="P211"/>
  <c r="BK216"/>
  <c r="BK215"/>
  <c r="J215"/>
  <c r="J106"/>
  <c r="R216"/>
  <c r="R215"/>
  <c r="BK129"/>
  <c r="J129" s="1"/>
  <c r="J98" s="1"/>
  <c r="T156"/>
  <c r="T164"/>
  <c r="R167"/>
  <c r="P198"/>
  <c r="P205"/>
  <c r="BK211"/>
  <c r="J211"/>
  <c r="J105" s="1"/>
  <c r="R211"/>
  <c r="P216"/>
  <c r="P215"/>
  <c r="T216"/>
  <c r="T215"/>
  <c r="J89"/>
  <c r="J124"/>
  <c r="BE137"/>
  <c r="BE154"/>
  <c r="BE162"/>
  <c r="BE165"/>
  <c r="BE181"/>
  <c r="BE184"/>
  <c r="BE186"/>
  <c r="BE201"/>
  <c r="BE203"/>
  <c r="BE213"/>
  <c r="BE218"/>
  <c r="BE219"/>
  <c r="E117"/>
  <c r="BE130"/>
  <c r="BE131"/>
  <c r="BE141"/>
  <c r="BE157"/>
  <c r="BE166"/>
  <c r="BE168"/>
  <c r="BE172"/>
  <c r="BE185"/>
  <c r="BE195"/>
  <c r="BE207"/>
  <c r="BE212"/>
  <c r="BE133"/>
  <c r="BE143"/>
  <c r="BE170"/>
  <c r="BE173"/>
  <c r="BE175"/>
  <c r="BE178"/>
  <c r="BE179"/>
  <c r="BE187"/>
  <c r="BE192"/>
  <c r="BE194"/>
  <c r="BE204"/>
  <c r="BE210"/>
  <c r="BE217"/>
  <c r="BE139"/>
  <c r="BE145"/>
  <c r="BE147"/>
  <c r="BE151"/>
  <c r="BE177"/>
  <c r="BE183"/>
  <c r="BE189"/>
  <c r="BE190"/>
  <c r="BE191"/>
  <c r="BE193"/>
  <c r="BE196"/>
  <c r="BE199"/>
  <c r="BE206"/>
  <c r="BE209"/>
  <c r="BK153"/>
  <c r="J153" s="1"/>
  <c r="J99" s="1"/>
  <c r="F35"/>
  <c r="BB95" i="1" s="1"/>
  <c r="BB94" s="1"/>
  <c r="AX94" s="1"/>
  <c r="F36" i="2"/>
  <c r="BC95" i="1" s="1"/>
  <c r="BC94" s="1"/>
  <c r="AY94" s="1"/>
  <c r="J34" i="2"/>
  <c r="AW95" i="1" s="1"/>
  <c r="F34" i="2"/>
  <c r="BA95" i="1" s="1"/>
  <c r="BA94" s="1"/>
  <c r="W30" s="1"/>
  <c r="F37" i="2"/>
  <c r="BD95" i="1" s="1"/>
  <c r="BD94" s="1"/>
  <c r="W33" s="1"/>
  <c r="R128" i="2" l="1"/>
  <c r="R127"/>
  <c r="T128"/>
  <c r="T127" s="1"/>
  <c r="P128"/>
  <c r="P127"/>
  <c r="AU95" i="1" s="1"/>
  <c r="AU94" s="1"/>
  <c r="BK128" i="2"/>
  <c r="BK127"/>
  <c r="J127"/>
  <c r="J96" s="1"/>
  <c r="J216"/>
  <c r="J107"/>
  <c r="W32" i="1"/>
  <c r="W31"/>
  <c r="F33" i="2"/>
  <c r="AZ95" i="1" s="1"/>
  <c r="AZ94" s="1"/>
  <c r="AV94" s="1"/>
  <c r="AK29" s="1"/>
  <c r="AW94"/>
  <c r="AK30" s="1"/>
  <c r="J33" i="2"/>
  <c r="AV95" i="1" s="1"/>
  <c r="AT95" s="1"/>
  <c r="J128" i="2" l="1"/>
  <c r="J97"/>
  <c r="AT94" i="1"/>
  <c r="W29"/>
  <c r="J30" i="2"/>
  <c r="AG95" i="1"/>
  <c r="AG94" s="1"/>
  <c r="AK26" s="1"/>
  <c r="AK35" s="1"/>
  <c r="AN94" l="1"/>
  <c r="J39" i="2"/>
  <c r="AN95" i="1"/>
</calcChain>
</file>

<file path=xl/sharedStrings.xml><?xml version="1.0" encoding="utf-8"?>
<sst xmlns="http://schemas.openxmlformats.org/spreadsheetml/2006/main" count="1359" uniqueCount="371">
  <si>
    <t>Export Komplet</t>
  </si>
  <si>
    <t/>
  </si>
  <si>
    <t>2.0</t>
  </si>
  <si>
    <t>False</t>
  </si>
  <si>
    <t>{c5759bcc-2700-491b-aca5-31c107cdc749}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</si>
  <si>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</si>
  <si>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</si>
  <si>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</si>
  <si>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</si>
  <si>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</si>
  <si>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</si>
  <si>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</si>
  <si>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</si>
  <si>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ZL6</t>
  </si>
  <si>
    <t>Stavba:</t>
  </si>
  <si>
    <t>Kanalizační přípojka - splašková</t>
  </si>
  <si>
    <t>KSO:</t>
  </si>
  <si>
    <t>CC-CZ:</t>
  </si>
  <si>
    <t>Místo:</t>
  </si>
  <si>
    <t xml:space="preserve"> </t>
  </si>
  <si>
    <t>Datum:</t>
  </si>
  <si>
    <t>17.6.2020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</si>
  <si>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</si>
  <si>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</si>
  <si>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</si>
  <si>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</si>
  <si>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</si>
  <si>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</si>
  <si>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</si>
  <si>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</si>
  <si>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</si>
  <si>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</si>
  <si>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</si>
  <si>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</si>
  <si>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</si>
  <si>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</si>
  <si>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</si>
  <si>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</si>
  <si>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</si>
  <si>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</si>
  <si>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</si>
  <si>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</si>
  <si>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</si>
  <si>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</si>
  <si>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</si>
  <si>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</si>
  <si>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</si>
  <si>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</si>
  <si>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</si>
  <si>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</si>
  <si>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</si>
  <si>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</si>
  <si>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</si>
  <si>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</si>
  <si>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</si>
  <si>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</si>
  <si>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</si>
  <si>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</si>
  <si>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</si>
  <si>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</si>
  <si>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</si>
  <si>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</si>
  <si>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</si>
  <si>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</si>
  <si>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</si>
  <si>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</si>
  <si>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</si>
  <si>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</si>
  <si>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</si>
  <si>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</si>
  <si>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</si>
  <si>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</si>
  <si>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</si>
  <si>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</si>
  <si>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</si>
  <si>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Vícepráce</t>
  </si>
  <si>
    <t>Splašková kanalizační přípojka</t>
  </si>
  <si>
    <t>STA</t>
  </si>
  <si>
    <t>1</t>
  </si>
  <si>
    <t>{8074c930-402a-4713-928d-ee6c227e847c}</t>
  </si>
  <si>
    <t>2</t>
  </si>
  <si>
    <t>KRYCÍ LIST SOUPISU PRACÍ</t>
  </si>
  <si>
    <t>Objekt:</t>
  </si>
  <si>
    <t>Vícepráce - Splašková kanalizační přípojka</t>
  </si>
  <si>
    <t>Bezručova 503, Chrastava, p.p.č.545/2,st.p.č.496</t>
  </si>
  <si>
    <t>Sbor Jednoty bratrské v Chrastavě, Bezručova 503</t>
  </si>
  <si>
    <t>03210910</t>
  </si>
  <si>
    <t>TOMIVOS s.r.o.</t>
  </si>
  <si>
    <t>CZ03210910</t>
  </si>
  <si>
    <t>FS Vision, s.r.o. IČ: 22792902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</si>
  <si>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</si>
  <si>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</si>
  <si>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</si>
  <si>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</si>
  <si>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</si>
  <si>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</si>
  <si>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</si>
  <si>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</si>
  <si>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</si>
  <si>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</si>
  <si>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</si>
  <si>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</si>
  <si>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</si>
  <si>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</si>
  <si>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</si>
  <si>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</si>
  <si>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724 - Zdravotechnika - strojní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</si>
  <si>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</si>
  <si>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</si>
  <si>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</si>
  <si>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</si>
  <si>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</si>
  <si>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</si>
  <si>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</si>
  <si>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</si>
  <si>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</si>
  <si>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</si>
  <si>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</si>
  <si>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</si>
  <si>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</si>
  <si>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</si>
  <si>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</si>
  <si>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</si>
  <si>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</si>
  <si>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</si>
  <si>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</si>
  <si>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podkladu z kameniva drceného tl 200 mm při překopech ručně</t>
  </si>
  <si>
    <t>m2</t>
  </si>
  <si>
    <t>CS ÚRS 2020 01</t>
  </si>
  <si>
    <t>4</t>
  </si>
  <si>
    <t>1000971793</t>
  </si>
  <si>
    <t>113107042</t>
  </si>
  <si>
    <t>Odstranění podkladu živičných tl 100 mm při překopech ručně</t>
  </si>
  <si>
    <t>279548021</t>
  </si>
  <si>
    <t>VV</t>
  </si>
  <si>
    <t>3*0,4</t>
  </si>
  <si>
    <t>3</t>
  </si>
  <si>
    <t>132212111</t>
  </si>
  <si>
    <t>Hloubení rýh š do 800 mm v soudržných horninách třídy těžitelnosti I, skupiny 3 ručně</t>
  </si>
  <si>
    <t>m3</t>
  </si>
  <si>
    <t>-1786404098</t>
  </si>
  <si>
    <t>(7,6+3,6+3+3*0,6)*0,4*1,1"potrubí</t>
  </si>
  <si>
    <t>0,4*0,8*1,1*2"rozšíření pro šachty</t>
  </si>
  <si>
    <t>Součet</t>
  </si>
  <si>
    <t>162701105</t>
  </si>
  <si>
    <t>Vodorovné přemístění do 10000 m výkopku/sypaniny z horniny tř. 1 až 4</t>
  </si>
  <si>
    <t>CS ÚRS 2018 02</t>
  </si>
  <si>
    <t>-122694864</t>
  </si>
  <si>
    <t>(2,112+0,6+0,456)"</t>
  </si>
  <si>
    <t>5</t>
  </si>
  <si>
    <t>167101101</t>
  </si>
  <si>
    <t>Nakládání výkopku z hornin tř. 1 až 4 do 100 m3</t>
  </si>
  <si>
    <t>180707580</t>
  </si>
  <si>
    <t>3,156</t>
  </si>
  <si>
    <t>6</t>
  </si>
  <si>
    <t>171201201</t>
  </si>
  <si>
    <t>Uložení sypaniny na skládky</t>
  </si>
  <si>
    <t>1644523916</t>
  </si>
  <si>
    <t>7</t>
  </si>
  <si>
    <t>171201211</t>
  </si>
  <si>
    <t>Poplatek za uložení stavebního odpadu - zeminy a kameniva na skládce</t>
  </si>
  <si>
    <t>t</t>
  </si>
  <si>
    <t>633374315</t>
  </si>
  <si>
    <t>3,156*2</t>
  </si>
  <si>
    <t>8</t>
  </si>
  <si>
    <t>174111101</t>
  </si>
  <si>
    <t>Zásyp jam, šachet rýh nebo kolem objektů sypaninou se zhutněním ručně</t>
  </si>
  <si>
    <t>1033684259</t>
  </si>
  <si>
    <t>(7,744-2,112-0,6-0,456)"zásyp bez obsypu a lože</t>
  </si>
  <si>
    <t>9</t>
  </si>
  <si>
    <t>175111101</t>
  </si>
  <si>
    <t>Obsypání potrubí ručně sypaninou bez prohození sítem, uloženou do 3 m</t>
  </si>
  <si>
    <t>391069506</t>
  </si>
  <si>
    <t>(7,6+3,6+3+0,6*3)*0,4*0,3"potrubí</t>
  </si>
  <si>
    <t>0,1*0,8*2*0,6*2"obsypání šachet</t>
  </si>
  <si>
    <t>10</t>
  </si>
  <si>
    <t>M</t>
  </si>
  <si>
    <t>583373310</t>
  </si>
  <si>
    <t>štěrkopísek frakce 0/22</t>
  </si>
  <si>
    <t>-347364792</t>
  </si>
  <si>
    <t>2,112*2 "Přepočtené koeficientem množství</t>
  </si>
  <si>
    <t>Svislé a kompletní konstrukce</t>
  </si>
  <si>
    <t>11</t>
  </si>
  <si>
    <t>310321111</t>
  </si>
  <si>
    <t>Zabetonování otvorů do pl 1 m2 ve zdivu nadzákladovém včetně bednění a výztuže</t>
  </si>
  <si>
    <t>-121513092</t>
  </si>
  <si>
    <t>0,3*0,3*0,1"zabetonování prostupu do šachty</t>
  </si>
  <si>
    <t>Vodorovné konstrukce</t>
  </si>
  <si>
    <t>12</t>
  </si>
  <si>
    <t>451573111</t>
  </si>
  <si>
    <t>Lože pod potrubí otevřený výkop ze štěrkopísku</t>
  </si>
  <si>
    <t>1465084443</t>
  </si>
  <si>
    <t>(7,6+3,6+3+3*0,6)*0,4*0,15</t>
  </si>
  <si>
    <t>0,4*0,8*0,15*2"rozšíření pro šachty</t>
  </si>
  <si>
    <t>-0,456"sedlové lože</t>
  </si>
  <si>
    <t>13</t>
  </si>
  <si>
    <t>452312131</t>
  </si>
  <si>
    <t>Sedlové lože z betonu prostého tř. C 12/15 otevřený výkop</t>
  </si>
  <si>
    <t>476387250</t>
  </si>
  <si>
    <t>7,6*0,4*0,15" v komunikaci</t>
  </si>
  <si>
    <t>Komunikace pozemní</t>
  </si>
  <si>
    <t>14</t>
  </si>
  <si>
    <t>566901143</t>
  </si>
  <si>
    <t>Vyspravení podkladu po překopech ing sítí plochy do 15 m2 kamenivem hrubým drceným tl. 200 mm</t>
  </si>
  <si>
    <t>1395445769</t>
  </si>
  <si>
    <t>572330111</t>
  </si>
  <si>
    <t>Vyspravení krytu komunikací po překopech plochy do 15 m2 obalovaným kamenivem tl 50 mm</t>
  </si>
  <si>
    <t>-2084154393</t>
  </si>
  <si>
    <t>Trubní vedení</t>
  </si>
  <si>
    <t>16</t>
  </si>
  <si>
    <t>831312121</t>
  </si>
  <si>
    <t>Montáž potrubí z trub kameninových hrdlových s integrovaným těsněním výkop sklon do 20 % DN 150</t>
  </si>
  <si>
    <t>m</t>
  </si>
  <si>
    <t>2000371511</t>
  </si>
  <si>
    <t>17</t>
  </si>
  <si>
    <t>59710632</t>
  </si>
  <si>
    <t>trouba kameninová glazovaná DN 150 dl 1,00m spojovací systém F</t>
  </si>
  <si>
    <t>-906301514</t>
  </si>
  <si>
    <t>7*1,015 'Přepočtené koeficientem množství</t>
  </si>
  <si>
    <t>18</t>
  </si>
  <si>
    <t>837312221</t>
  </si>
  <si>
    <t>Montáž kameninových tvarovek jednoosých s integrovaným těsněním otevřený výkop DN 150</t>
  </si>
  <si>
    <t>kus</t>
  </si>
  <si>
    <t>-1205696242</t>
  </si>
  <si>
    <t>19</t>
  </si>
  <si>
    <t>59710964</t>
  </si>
  <si>
    <t>koleno kameninové glazované DN 150 30° spojovací systém F</t>
  </si>
  <si>
    <t>-1396028512</t>
  </si>
  <si>
    <t>2*1,015 'Přepočtené koeficientem množství</t>
  </si>
  <si>
    <t>20</t>
  </si>
  <si>
    <t>59710984</t>
  </si>
  <si>
    <t>koleno kameninové glazované DN 150 45° spojovací systém F</t>
  </si>
  <si>
    <t>-1390686339</t>
  </si>
  <si>
    <t>3*1,015 'Přepočtené koeficientem množství</t>
  </si>
  <si>
    <t>837314111</t>
  </si>
  <si>
    <t>Montáž kameninových útesů s hrdlem DN 150 - napojení do šachty</t>
  </si>
  <si>
    <t>137869151</t>
  </si>
  <si>
    <t>22</t>
  </si>
  <si>
    <t>871181141</t>
  </si>
  <si>
    <t>Montáž potrubí z PE100 SDR 11 otevřený výkop svařovaných na tupo D 50 x 4,6 mm</t>
  </si>
  <si>
    <t>-1169370645</t>
  </si>
  <si>
    <t>23</t>
  </si>
  <si>
    <t>28613172</t>
  </si>
  <si>
    <t>potrubí vodovodní PE100 SDR11 se signalizační vrstvou 100m 50x4,6mm</t>
  </si>
  <si>
    <t>-898817434</t>
  </si>
  <si>
    <t>0,4*1,015 'Přepočtené koeficientem množství</t>
  </si>
  <si>
    <t>24</t>
  </si>
  <si>
    <t>871315221</t>
  </si>
  <si>
    <t>Kanalizační potrubí z tvrdého PVC jednovrstvé tuhost třídy SN8 DN 160</t>
  </si>
  <si>
    <t>396433450</t>
  </si>
  <si>
    <t>3+3,6+3*0,6</t>
  </si>
  <si>
    <t>25</t>
  </si>
  <si>
    <t>877310410</t>
  </si>
  <si>
    <t>Montáž kolen na kanalizačním potrubí z PP trub korugovaných DN 150</t>
  </si>
  <si>
    <t>891741439</t>
  </si>
  <si>
    <t>26</t>
  </si>
  <si>
    <t>28617338</t>
  </si>
  <si>
    <t>koleno kanalizace PP KG DN 160x45°</t>
  </si>
  <si>
    <t>1126270210</t>
  </si>
  <si>
    <t>27</t>
  </si>
  <si>
    <t>877310420</t>
  </si>
  <si>
    <t>Montáž odboček na kanalizačním potrubí z PP trub korugovaných DN 150</t>
  </si>
  <si>
    <t>-1174627193</t>
  </si>
  <si>
    <t>28</t>
  </si>
  <si>
    <t>28617380</t>
  </si>
  <si>
    <t>odbočka kanalizace PP korugované 45° DN 160/160</t>
  </si>
  <si>
    <t>-2043957105</t>
  </si>
  <si>
    <t>29</t>
  </si>
  <si>
    <t>892351111</t>
  </si>
  <si>
    <t>Tlaková zkouška vodou potrubí DN 150 nebo 200</t>
  </si>
  <si>
    <t>-1262103115</t>
  </si>
  <si>
    <t>7+3,6+3+0,6*3</t>
  </si>
  <si>
    <t>30</t>
  </si>
  <si>
    <t>892372111</t>
  </si>
  <si>
    <t>Zabezpečení konců potrubí DN do 300 při tlakových zkouškách vodou</t>
  </si>
  <si>
    <t>-1689788792</t>
  </si>
  <si>
    <t>31</t>
  </si>
  <si>
    <t>894812001</t>
  </si>
  <si>
    <t>Revizní a čistící šachta z PP šachtové dno DN 400/150 přímý tok</t>
  </si>
  <si>
    <t>-545876276</t>
  </si>
  <si>
    <t>32</t>
  </si>
  <si>
    <t>894812003</t>
  </si>
  <si>
    <t>Revizní a čistící šachta z PP šachtové dno DN 400/150 pravý a levý přítok</t>
  </si>
  <si>
    <t>1302184062</t>
  </si>
  <si>
    <t>33</t>
  </si>
  <si>
    <t>894812031</t>
  </si>
  <si>
    <t>Revizní a čistící šachta z PP DN 400 šachtová roura korugovaná bez hrdla světlé hloubky 1000 mm</t>
  </si>
  <si>
    <t>-484252697</t>
  </si>
  <si>
    <t>34</t>
  </si>
  <si>
    <t>894812041</t>
  </si>
  <si>
    <t>Příplatek k rourám revizní a čistící šachty z PP DN 400 za uříznutí šachtové roury</t>
  </si>
  <si>
    <t>1755045539</t>
  </si>
  <si>
    <t>35</t>
  </si>
  <si>
    <t>894812051</t>
  </si>
  <si>
    <t>Revizní a čistící šachta z PP DN 400 poklop plastový pochůzí pro třídu zatížení A15</t>
  </si>
  <si>
    <t>2140626514</t>
  </si>
  <si>
    <t>36</t>
  </si>
  <si>
    <t>899721111</t>
  </si>
  <si>
    <t>Signalizační vodič DN do 150 mm na potrubí</t>
  </si>
  <si>
    <t>1271813577</t>
  </si>
  <si>
    <t>37</t>
  </si>
  <si>
    <t>899722112</t>
  </si>
  <si>
    <t>Krytí potrubí z plastů výstražnou fólií z PVC 25 cm</t>
  </si>
  <si>
    <t>-1696638770</t>
  </si>
  <si>
    <t>Ostatní konstrukce a práce, bourání</t>
  </si>
  <si>
    <t>38</t>
  </si>
  <si>
    <t>919735112</t>
  </si>
  <si>
    <t>Řezání stávajícího živičného krytu hl do 100 mm</t>
  </si>
  <si>
    <t>-512538629</t>
  </si>
  <si>
    <t>3+3+0,4</t>
  </si>
  <si>
    <t>39</t>
  </si>
  <si>
    <t>952903112</t>
  </si>
  <si>
    <t>Vyčištění objektů ČOV, nádrží, žlabů a kanálů při v do 3,5 m</t>
  </si>
  <si>
    <t>590463128</t>
  </si>
  <si>
    <t>1*4*3+1*1"vyčištění stávající přečerpávací jímky</t>
  </si>
  <si>
    <t>40</t>
  </si>
  <si>
    <t>952905121</t>
  </si>
  <si>
    <t>Čerpání fekálií  - stávající jímka</t>
  </si>
  <si>
    <t>hod</t>
  </si>
  <si>
    <t>-679063674</t>
  </si>
  <si>
    <t>41</t>
  </si>
  <si>
    <t>971052331</t>
  </si>
  <si>
    <t>Vybourání nebo prorážení otvorů v ŽB zdech pl do 0,09 m2 tl do 150 mm - otvor ve skruži stávající šachty</t>
  </si>
  <si>
    <t>1315165185</t>
  </si>
  <si>
    <t>997</t>
  </si>
  <si>
    <t>Přesun sutě</t>
  </si>
  <si>
    <t>42</t>
  </si>
  <si>
    <t>997221571</t>
  </si>
  <si>
    <t>Vodorovná doprava vybouraných hmot do 1 km</t>
  </si>
  <si>
    <t>-1345589433</t>
  </si>
  <si>
    <t>43</t>
  </si>
  <si>
    <t>997221579</t>
  </si>
  <si>
    <t>Příplatek ZKD 1 km u vodorovné dopravy vybouraných hmot</t>
  </si>
  <si>
    <t>-1066640334</t>
  </si>
  <si>
    <t>0,646*14 'Přepočtené koeficientem množství</t>
  </si>
  <si>
    <t>44</t>
  </si>
  <si>
    <t>997221612</t>
  </si>
  <si>
    <t>Nakládání vybouraných hmot na dopravní prostředky pro vodorovnou dopravu</t>
  </si>
  <si>
    <t>-953942837</t>
  </si>
  <si>
    <t>45</t>
  </si>
  <si>
    <t>997221645</t>
  </si>
  <si>
    <t>Poplatek za uložení na skládce (skládkovné) odpadu asfaltového bez dehtu kód odpadu 17 03 02</t>
  </si>
  <si>
    <t>-1537952342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</si>
  <si>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</si>
  <si>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</si>
  <si>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</si>
  <si>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</si>
  <si>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</si>
  <si>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-869617170</t>
  </si>
  <si>
    <t>47</t>
  </si>
  <si>
    <t>998276101</t>
  </si>
  <si>
    <t>Přesun hmot pro trubní vedení z trub z plastických hmot otevřený výkop</t>
  </si>
  <si>
    <t>-1412460</t>
  </si>
  <si>
    <t>2,231-0,614</t>
  </si>
  <si>
    <t>PSV</t>
  </si>
  <si>
    <t>Práce a dodávky PSV</t>
  </si>
  <si>
    <t>724</t>
  </si>
  <si>
    <t>Zdravotechnika - strojní vybavení</t>
  </si>
  <si>
    <t>48</t>
  </si>
  <si>
    <t>724149101</t>
  </si>
  <si>
    <t>Montáž čerpadla vodovodního ponorného výkonu do 56 litrů bez potrubí a příslušenství</t>
  </si>
  <si>
    <t>1812766391</t>
  </si>
  <si>
    <t>49</t>
  </si>
  <si>
    <t>42610403R</t>
  </si>
  <si>
    <t>čerpadlo ponorné kalové s řezákem 10000l/hod 230V</t>
  </si>
  <si>
    <t>-325158444</t>
  </si>
  <si>
    <t>50</t>
  </si>
  <si>
    <t>724149R</t>
  </si>
  <si>
    <t>Příslušenství k čerpadlu - hadice pro výtlak, propojení, zapojení, zkoušky</t>
  </si>
  <si>
    <t>1040667149</t>
  </si>
  <si>
    <t>příloha č.3 - nabídka zhotovitele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</si>
</sst>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5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7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04" t="s">
        <v>13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05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7">
        <f>ROUND(AG94,2)</f>
        <v>79048.570000000007</v>
      </c>
      <c r="AL26" s="208"/>
      <c r="AM26" s="208"/>
      <c r="AN26" s="208"/>
      <c r="AO26" s="208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09" t="s">
        <v>31</v>
      </c>
      <c r="M28" s="209"/>
      <c r="N28" s="209"/>
      <c r="O28" s="209"/>
      <c r="P28" s="209"/>
      <c r="Q28" s="28"/>
      <c r="R28" s="28"/>
      <c r="S28" s="28"/>
      <c r="T28" s="28"/>
      <c r="U28" s="28"/>
      <c r="V28" s="28"/>
      <c r="W28" s="209" t="s">
        <v>32</v>
      </c>
      <c r="X28" s="209"/>
      <c r="Y28" s="209"/>
      <c r="Z28" s="209"/>
      <c r="AA28" s="209"/>
      <c r="AB28" s="209"/>
      <c r="AC28" s="209"/>
      <c r="AD28" s="209"/>
      <c r="AE28" s="209"/>
      <c r="AF28" s="28"/>
      <c r="AG28" s="28"/>
      <c r="AH28" s="28"/>
      <c r="AI28" s="28"/>
      <c r="AJ28" s="28"/>
      <c r="AK28" s="209" t="s">
        <v>33</v>
      </c>
      <c r="AL28" s="209"/>
      <c r="AM28" s="209"/>
      <c r="AN28" s="209"/>
      <c r="AO28" s="209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194">
        <v>0.21</v>
      </c>
      <c r="M29" s="193"/>
      <c r="N29" s="193"/>
      <c r="O29" s="193"/>
      <c r="P29" s="193"/>
      <c r="W29" s="192">
        <f>ROUND(AZ94, 2)</f>
        <v>79048.570000000007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16600.2</v>
      </c>
      <c r="AL29" s="193"/>
      <c r="AM29" s="193"/>
      <c r="AN29" s="193"/>
      <c r="AO29" s="193"/>
      <c r="AR29" s="33"/>
    </row>
    <row r="30" spans="1:71" s="3" customFormat="1" ht="14.45" customHeight="1">
      <c r="B30" s="33"/>
      <c r="F30" s="25" t="s">
        <v>36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3"/>
    </row>
    <row r="31" spans="1:71" s="3" customFormat="1" ht="14.45" hidden="1" customHeight="1">
      <c r="B31" s="33"/>
      <c r="F31" s="25" t="s">
        <v>37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3"/>
    </row>
    <row r="32" spans="1:71" s="3" customFormat="1" ht="14.45" hidden="1" customHeight="1">
      <c r="B32" s="33"/>
      <c r="F32" s="25" t="s">
        <v>38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3"/>
    </row>
    <row r="33" spans="1:57" s="3" customFormat="1" ht="14.45" hidden="1" customHeight="1">
      <c r="B33" s="33"/>
      <c r="F33" s="25" t="s">
        <v>39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195" t="s">
        <v>42</v>
      </c>
      <c r="Y35" s="196"/>
      <c r="Z35" s="196"/>
      <c r="AA35" s="196"/>
      <c r="AB35" s="196"/>
      <c r="AC35" s="36"/>
      <c r="AD35" s="36"/>
      <c r="AE35" s="36"/>
      <c r="AF35" s="36"/>
      <c r="AG35" s="36"/>
      <c r="AH35" s="36"/>
      <c r="AI35" s="36"/>
      <c r="AJ35" s="36"/>
      <c r="AK35" s="197">
        <f>SUM(AK26:AK33)</f>
        <v>95648.77</v>
      </c>
      <c r="AL35" s="196"/>
      <c r="AM35" s="196"/>
      <c r="AN35" s="196"/>
      <c r="AO35" s="198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ZL6</v>
      </c>
      <c r="AR84" s="47"/>
    </row>
    <row r="85" spans="1:91" s="5" customFormat="1" ht="36.950000000000003" customHeight="1">
      <c r="B85" s="48"/>
      <c r="C85" s="49" t="s">
        <v>14</v>
      </c>
      <c r="L85" s="183" t="str">
        <f>K6</f>
        <v>Kanalizační přípojka - splašková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85" t="str">
        <f>IF(AN8= "","",AN8)</f>
        <v>17.6.2020</v>
      </c>
      <c r="AN87" s="185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86" t="str">
        <f>IF(E17="","",E17)</f>
        <v xml:space="preserve"> </v>
      </c>
      <c r="AN89" s="187"/>
      <c r="AO89" s="187"/>
      <c r="AP89" s="187"/>
      <c r="AQ89" s="28"/>
      <c r="AR89" s="29"/>
      <c r="AS89" s="188" t="s">
        <v>50</v>
      </c>
      <c r="AT89" s="189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86" t="str">
        <f>IF(E20="","",E20)</f>
        <v xml:space="preserve"> </v>
      </c>
      <c r="AN90" s="187"/>
      <c r="AO90" s="187"/>
      <c r="AP90" s="187"/>
      <c r="AQ90" s="28"/>
      <c r="AR90" s="29"/>
      <c r="AS90" s="190"/>
      <c r="AT90" s="191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0"/>
      <c r="AT91" s="191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78" t="s">
        <v>51</v>
      </c>
      <c r="D92" s="179"/>
      <c r="E92" s="179"/>
      <c r="F92" s="179"/>
      <c r="G92" s="179"/>
      <c r="H92" s="56"/>
      <c r="I92" s="180" t="s">
        <v>52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53</v>
      </c>
      <c r="AH92" s="179"/>
      <c r="AI92" s="179"/>
      <c r="AJ92" s="179"/>
      <c r="AK92" s="179"/>
      <c r="AL92" s="179"/>
      <c r="AM92" s="179"/>
      <c r="AN92" s="180" t="s">
        <v>54</v>
      </c>
      <c r="AO92" s="179"/>
      <c r="AP92" s="182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2">
        <f>ROUND(AG95,2)</f>
        <v>79048.570000000007</v>
      </c>
      <c r="AH94" s="202"/>
      <c r="AI94" s="202"/>
      <c r="AJ94" s="202"/>
      <c r="AK94" s="202"/>
      <c r="AL94" s="202"/>
      <c r="AM94" s="202"/>
      <c r="AN94" s="203">
        <f>SUM(AG94,AT94)</f>
        <v>95648.77</v>
      </c>
      <c r="AO94" s="203"/>
      <c r="AP94" s="203"/>
      <c r="AQ94" s="68" t="s">
        <v>1</v>
      </c>
      <c r="AR94" s="64"/>
      <c r="AS94" s="69">
        <f>ROUND(AS95,2)</f>
        <v>0</v>
      </c>
      <c r="AT94" s="70">
        <f>ROUND(SUM(AV94:AW94),2)</f>
        <v>16600.2</v>
      </c>
      <c r="AU94" s="71">
        <f>ROUND(AU95,5)</f>
        <v>121.4714</v>
      </c>
      <c r="AV94" s="70">
        <f>ROUND(AZ94*L29,2)</f>
        <v>16600.2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79048.570000000007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24.75" customHeight="1">
      <c r="A95" s="75" t="s">
        <v>74</v>
      </c>
      <c r="B95" s="76"/>
      <c r="C95" s="77"/>
      <c r="D95" s="201" t="s">
        <v>75</v>
      </c>
      <c r="E95" s="201"/>
      <c r="F95" s="201"/>
      <c r="G95" s="201"/>
      <c r="H95" s="201"/>
      <c r="I95" s="78"/>
      <c r="J95" s="201" t="s">
        <v>76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'Vícepráce - Splašková kan...'!J30</f>
        <v>79048.570000000007</v>
      </c>
      <c r="AH95" s="200"/>
      <c r="AI95" s="200"/>
      <c r="AJ95" s="200"/>
      <c r="AK95" s="200"/>
      <c r="AL95" s="200"/>
      <c r="AM95" s="200"/>
      <c r="AN95" s="199">
        <f>SUM(AG95,AT95)</f>
        <v>95648.77</v>
      </c>
      <c r="AO95" s="200"/>
      <c r="AP95" s="200"/>
      <c r="AQ95" s="79" t="s">
        <v>77</v>
      </c>
      <c r="AR95" s="76"/>
      <c r="AS95" s="80">
        <v>0</v>
      </c>
      <c r="AT95" s="81">
        <f>ROUND(SUM(AV95:AW95),2)</f>
        <v>16600.2</v>
      </c>
      <c r="AU95" s="82">
        <f>'Vícepráce - Splašková kan...'!P127</f>
        <v>121.47139900000003</v>
      </c>
      <c r="AV95" s="81">
        <f>'Vícepráce - Splašková kan...'!J33</f>
        <v>16600.2</v>
      </c>
      <c r="AW95" s="81">
        <f>'Vícepráce - Splašková kan...'!J34</f>
        <v>0</v>
      </c>
      <c r="AX95" s="81">
        <f>'Vícepráce - Splašková kan...'!J35</f>
        <v>0</v>
      </c>
      <c r="AY95" s="81">
        <f>'Vícepráce - Splašková kan...'!J36</f>
        <v>0</v>
      </c>
      <c r="AZ95" s="81">
        <f>'Vícepráce - Splašková kan...'!F33</f>
        <v>79048.570000000007</v>
      </c>
      <c r="BA95" s="81">
        <f>'Vícepráce - Splašková kan...'!F34</f>
        <v>0</v>
      </c>
      <c r="BB95" s="81">
        <f>'Vícepráce - Splašková kan...'!F35</f>
        <v>0</v>
      </c>
      <c r="BC95" s="81">
        <f>'Vícepráce - Splašková kan...'!F36</f>
        <v>0</v>
      </c>
      <c r="BD95" s="83">
        <f>'Vícepráce - Splašková kan...'!F37</f>
        <v>0</v>
      </c>
      <c r="BT95" s="84" t="s">
        <v>78</v>
      </c>
      <c r="BV95" s="84" t="s">
        <v>72</v>
      </c>
      <c r="BW95" s="84" t="s">
        <v>79</v>
      </c>
      <c r="BX95" s="84" t="s">
        <v>4</v>
      </c>
      <c r="CL95" s="84" t="s">
        <v>1</v>
      </c>
      <c r="CM95" s="84" t="s">
        <v>80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Vícepráce - Splašková ka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20"/>
  <sheetViews>
    <sheetView showGridLines="0" tabSelected="1" topLeftCell="A185" workbookViewId="0">
      <selection activeCell="K218" sqref="K2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17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79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81</v>
      </c>
      <c r="L4" s="19"/>
      <c r="M4" s="86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10" t="str">
        <f>'Rekapitulace stavby'!K6</f>
        <v>Kanalizační přípojka - splašková</v>
      </c>
      <c r="F7" s="211"/>
      <c r="G7" s="211"/>
      <c r="H7" s="211"/>
      <c r="L7" s="19"/>
    </row>
    <row r="8" spans="1:46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3" t="s">
        <v>83</v>
      </c>
      <c r="F9" s="212"/>
      <c r="G9" s="212"/>
      <c r="H9" s="21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84</v>
      </c>
      <c r="G12" s="28"/>
      <c r="H12" s="28"/>
      <c r="I12" s="25" t="s">
        <v>20</v>
      </c>
      <c r="J12" s="51" t="str">
        <f>'Rekapitulace stavby'!AN8</f>
        <v>17.6.2020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85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3" t="s">
        <v>86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" t="s">
        <v>87</v>
      </c>
      <c r="F18" s="28"/>
      <c r="G18" s="28"/>
      <c r="H18" s="28"/>
      <c r="I18" s="25" t="s">
        <v>24</v>
      </c>
      <c r="J18" s="23" t="s">
        <v>88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89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95.25" customHeight="1">
      <c r="A27" s="87"/>
      <c r="B27" s="88"/>
      <c r="C27" s="87"/>
      <c r="D27" s="87"/>
      <c r="E27" s="206" t="s">
        <v>90</v>
      </c>
      <c r="F27" s="206"/>
      <c r="G27" s="206"/>
      <c r="H27" s="20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30</v>
      </c>
      <c r="E30" s="28"/>
      <c r="F30" s="28"/>
      <c r="G30" s="28"/>
      <c r="H30" s="28"/>
      <c r="I30" s="28"/>
      <c r="J30" s="67">
        <f>ROUND(J127, 2)</f>
        <v>79048.570000000007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34</v>
      </c>
      <c r="E33" s="25" t="s">
        <v>35</v>
      </c>
      <c r="F33" s="92">
        <f>ROUND((SUM(BE127:BE219)),  2)</f>
        <v>79048.570000000007</v>
      </c>
      <c r="G33" s="28"/>
      <c r="H33" s="28"/>
      <c r="I33" s="93">
        <v>0.21</v>
      </c>
      <c r="J33" s="92">
        <f>ROUND(((SUM(BE127:BE219))*I33),  2)</f>
        <v>16600.2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36</v>
      </c>
      <c r="F34" s="92">
        <f>ROUND((SUM(BF127:BF219)),  2)</f>
        <v>0</v>
      </c>
      <c r="G34" s="28"/>
      <c r="H34" s="28"/>
      <c r="I34" s="93">
        <v>0.15</v>
      </c>
      <c r="J34" s="92">
        <f>ROUND(((SUM(BF127:BF219))*I34),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37</v>
      </c>
      <c r="F35" s="92">
        <f>ROUND((SUM(BG127:BG219)),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38</v>
      </c>
      <c r="F36" s="92">
        <f>ROUND((SUM(BH127:BH219)),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39</v>
      </c>
      <c r="F37" s="92">
        <f>ROUND((SUM(BI127:BI219)),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40</v>
      </c>
      <c r="E39" s="56"/>
      <c r="F39" s="56"/>
      <c r="G39" s="96" t="s">
        <v>41</v>
      </c>
      <c r="H39" s="97" t="s">
        <v>42</v>
      </c>
      <c r="I39" s="56"/>
      <c r="J39" s="98">
        <f>SUM(J30:J37)</f>
        <v>95648.77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45</v>
      </c>
      <c r="E61" s="31"/>
      <c r="F61" s="100" t="s">
        <v>46</v>
      </c>
      <c r="G61" s="41" t="s">
        <v>45</v>
      </c>
      <c r="H61" s="31"/>
      <c r="I61" s="31"/>
      <c r="J61" s="101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45</v>
      </c>
      <c r="E76" s="31"/>
      <c r="F76" s="100" t="s">
        <v>46</v>
      </c>
      <c r="G76" s="41" t="s">
        <v>45</v>
      </c>
      <c r="H76" s="31"/>
      <c r="I76" s="31"/>
      <c r="J76" s="101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91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10" t="str">
        <f>E7</f>
        <v>Kanalizační přípojka - splašková</v>
      </c>
      <c r="F85" s="211"/>
      <c r="G85" s="211"/>
      <c r="H85" s="21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83" t="str">
        <f>E9</f>
        <v>Vícepráce - Splašková kanalizační přípojka</v>
      </c>
      <c r="F87" s="212"/>
      <c r="G87" s="212"/>
      <c r="H87" s="21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Bezručova 503, Chrastava, p.p.č.545/2,st.p.č.496</v>
      </c>
      <c r="G89" s="28"/>
      <c r="H89" s="28"/>
      <c r="I89" s="25" t="s">
        <v>20</v>
      </c>
      <c r="J89" s="51" t="str">
        <f>IF(J12="","",J12)</f>
        <v>17.6.2020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22</v>
      </c>
      <c r="D91" s="28"/>
      <c r="E91" s="28"/>
      <c r="F91" s="23" t="str">
        <f>E15</f>
        <v>Sbor Jednoty bratrské v Chrastavě, Bezručova 503</v>
      </c>
      <c r="G91" s="28"/>
      <c r="H91" s="28"/>
      <c r="I91" s="25" t="s">
        <v>26</v>
      </c>
      <c r="J91" s="26" t="str">
        <f>E21</f>
        <v>FS Vision, s.r.o. IČ: 22792902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TOMIVOS s.r.o.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2" t="s">
        <v>92</v>
      </c>
      <c r="D94" s="94"/>
      <c r="E94" s="94"/>
      <c r="F94" s="94"/>
      <c r="G94" s="94"/>
      <c r="H94" s="94"/>
      <c r="I94" s="94"/>
      <c r="J94" s="103" t="s">
        <v>93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4" t="s">
        <v>94</v>
      </c>
      <c r="D96" s="28"/>
      <c r="E96" s="28"/>
      <c r="F96" s="28"/>
      <c r="G96" s="28"/>
      <c r="H96" s="28"/>
      <c r="I96" s="28"/>
      <c r="J96" s="67">
        <f>J127</f>
        <v>79048.570000000007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95</v>
      </c>
    </row>
    <row r="97" spans="1:31" s="9" customFormat="1" ht="24.95" customHeight="1">
      <c r="B97" s="105"/>
      <c r="D97" s="106" t="s">
        <v>96</v>
      </c>
      <c r="E97" s="107"/>
      <c r="F97" s="107"/>
      <c r="G97" s="107"/>
      <c r="H97" s="107"/>
      <c r="I97" s="107"/>
      <c r="J97" s="108">
        <f>J128</f>
        <v>64095.57</v>
      </c>
      <c r="L97" s="105"/>
    </row>
    <row r="98" spans="1:31" s="10" customFormat="1" ht="19.899999999999999" customHeight="1">
      <c r="B98" s="109"/>
      <c r="D98" s="110" t="s">
        <v>97</v>
      </c>
      <c r="E98" s="111"/>
      <c r="F98" s="111"/>
      <c r="G98" s="111"/>
      <c r="H98" s="111"/>
      <c r="I98" s="111"/>
      <c r="J98" s="112">
        <f>J129</f>
        <v>17002.25</v>
      </c>
      <c r="L98" s="109"/>
    </row>
    <row r="99" spans="1:31" s="10" customFormat="1" ht="19.899999999999999" customHeight="1">
      <c r="B99" s="109"/>
      <c r="D99" s="110" t="s">
        <v>98</v>
      </c>
      <c r="E99" s="111"/>
      <c r="F99" s="111"/>
      <c r="G99" s="111"/>
      <c r="H99" s="111"/>
      <c r="I99" s="111"/>
      <c r="J99" s="112">
        <f>J153</f>
        <v>85.32</v>
      </c>
      <c r="L99" s="109"/>
    </row>
    <row r="100" spans="1:31" s="10" customFormat="1" ht="19.899999999999999" customHeight="1">
      <c r="B100" s="109"/>
      <c r="D100" s="110" t="s">
        <v>99</v>
      </c>
      <c r="E100" s="111"/>
      <c r="F100" s="111"/>
      <c r="G100" s="111"/>
      <c r="H100" s="111"/>
      <c r="I100" s="111"/>
      <c r="J100" s="112">
        <f>J156</f>
        <v>1811.04</v>
      </c>
      <c r="L100" s="109"/>
    </row>
    <row r="101" spans="1:31" s="10" customFormat="1" ht="19.899999999999999" customHeight="1">
      <c r="B101" s="109"/>
      <c r="D101" s="110" t="s">
        <v>100</v>
      </c>
      <c r="E101" s="111"/>
      <c r="F101" s="111"/>
      <c r="G101" s="111"/>
      <c r="H101" s="111"/>
      <c r="I101" s="111"/>
      <c r="J101" s="112">
        <f>J164</f>
        <v>974.40000000000009</v>
      </c>
      <c r="L101" s="109"/>
    </row>
    <row r="102" spans="1:31" s="10" customFormat="1" ht="19.899999999999999" customHeight="1">
      <c r="B102" s="109"/>
      <c r="D102" s="110" t="s">
        <v>101</v>
      </c>
      <c r="E102" s="111"/>
      <c r="F102" s="111"/>
      <c r="G102" s="111"/>
      <c r="H102" s="111"/>
      <c r="I102" s="111"/>
      <c r="J102" s="112">
        <f>J167</f>
        <v>23947.58</v>
      </c>
      <c r="L102" s="109"/>
    </row>
    <row r="103" spans="1:31" s="10" customFormat="1" ht="19.899999999999999" customHeight="1">
      <c r="B103" s="109"/>
      <c r="D103" s="110" t="s">
        <v>102</v>
      </c>
      <c r="E103" s="111"/>
      <c r="F103" s="111"/>
      <c r="G103" s="111"/>
      <c r="H103" s="111"/>
      <c r="I103" s="111"/>
      <c r="J103" s="112">
        <f>J198</f>
        <v>2477.38</v>
      </c>
      <c r="L103" s="109"/>
    </row>
    <row r="104" spans="1:31" s="10" customFormat="1" ht="19.899999999999999" customHeight="1">
      <c r="B104" s="109"/>
      <c r="D104" s="110" t="s">
        <v>103</v>
      </c>
      <c r="E104" s="111"/>
      <c r="F104" s="111"/>
      <c r="G104" s="111"/>
      <c r="H104" s="111"/>
      <c r="I104" s="111"/>
      <c r="J104" s="112">
        <f>J205</f>
        <v>1588</v>
      </c>
      <c r="L104" s="109"/>
    </row>
    <row r="105" spans="1:31" s="10" customFormat="1" ht="19.899999999999999" customHeight="1">
      <c r="B105" s="109"/>
      <c r="D105" s="110" t="s">
        <v>104</v>
      </c>
      <c r="E105" s="111"/>
      <c r="F105" s="111"/>
      <c r="G105" s="111"/>
      <c r="H105" s="111"/>
      <c r="I105" s="111"/>
      <c r="J105" s="112">
        <f>J211</f>
        <v>16209.6</v>
      </c>
      <c r="L105" s="109"/>
    </row>
    <row r="106" spans="1:31" s="9" customFormat="1" ht="24.95" customHeight="1">
      <c r="B106" s="105"/>
      <c r="D106" s="106" t="s">
        <v>105</v>
      </c>
      <c r="E106" s="107"/>
      <c r="F106" s="107"/>
      <c r="G106" s="107"/>
      <c r="H106" s="107"/>
      <c r="I106" s="107"/>
      <c r="J106" s="108">
        <f>J215</f>
        <v>14953</v>
      </c>
      <c r="L106" s="105"/>
    </row>
    <row r="107" spans="1:31" s="10" customFormat="1" ht="19.899999999999999" customHeight="1">
      <c r="B107" s="109"/>
      <c r="D107" s="110" t="s">
        <v>106</v>
      </c>
      <c r="E107" s="111"/>
      <c r="F107" s="111"/>
      <c r="G107" s="111"/>
      <c r="H107" s="111"/>
      <c r="I107" s="111"/>
      <c r="J107" s="112">
        <f>J216</f>
        <v>14953</v>
      </c>
      <c r="L107" s="109"/>
    </row>
    <row r="108" spans="1:31" s="2" customFormat="1" ht="21.7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>
      <c r="A113" s="28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20" t="s">
        <v>107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5" t="s">
        <v>14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10" t="str">
        <f>E7</f>
        <v>Kanalizační přípojka - splašková</v>
      </c>
      <c r="F117" s="211"/>
      <c r="G117" s="211"/>
      <c r="H117" s="21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5" t="s">
        <v>82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183" t="str">
        <f>E9</f>
        <v>Vícepráce - Splašková kanalizační přípojka</v>
      </c>
      <c r="F119" s="212"/>
      <c r="G119" s="212"/>
      <c r="H119" s="212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5" t="s">
        <v>18</v>
      </c>
      <c r="D121" s="28"/>
      <c r="E121" s="28"/>
      <c r="F121" s="23" t="str">
        <f>F12</f>
        <v>Bezručova 503, Chrastava, p.p.č.545/2,st.p.č.496</v>
      </c>
      <c r="G121" s="28"/>
      <c r="H121" s="28"/>
      <c r="I121" s="25" t="s">
        <v>20</v>
      </c>
      <c r="J121" s="51" t="str">
        <f>IF(J12="","",J12)</f>
        <v>17.6.2020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22</v>
      </c>
      <c r="D123" s="28"/>
      <c r="E123" s="28"/>
      <c r="F123" s="23" t="str">
        <f>E15</f>
        <v>Sbor Jednoty bratrské v Chrastavě, Bezručova 503</v>
      </c>
      <c r="G123" s="28"/>
      <c r="H123" s="28"/>
      <c r="I123" s="25" t="s">
        <v>26</v>
      </c>
      <c r="J123" s="26" t="str">
        <f>E21</f>
        <v>FS Vision, s.r.o. IČ: 22792902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25</v>
      </c>
      <c r="D124" s="28"/>
      <c r="E124" s="28"/>
      <c r="F124" s="23" t="str">
        <f>IF(E18="","",E18)</f>
        <v>TOMIVOS s.r.o.</v>
      </c>
      <c r="G124" s="28"/>
      <c r="H124" s="28"/>
      <c r="I124" s="25" t="s">
        <v>28</v>
      </c>
      <c r="J124" s="26" t="str">
        <f>E24</f>
        <v xml:space="preserve"> 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13"/>
      <c r="B126" s="114"/>
      <c r="C126" s="115" t="s">
        <v>108</v>
      </c>
      <c r="D126" s="116" t="s">
        <v>55</v>
      </c>
      <c r="E126" s="116" t="s">
        <v>51</v>
      </c>
      <c r="F126" s="116" t="s">
        <v>52</v>
      </c>
      <c r="G126" s="116" t="s">
        <v>109</v>
      </c>
      <c r="H126" s="116" t="s">
        <v>110</v>
      </c>
      <c r="I126" s="116" t="s">
        <v>111</v>
      </c>
      <c r="J126" s="116" t="s">
        <v>93</v>
      </c>
      <c r="K126" s="117" t="s">
        <v>112</v>
      </c>
      <c r="L126" s="118"/>
      <c r="M126" s="58" t="s">
        <v>1</v>
      </c>
      <c r="N126" s="59" t="s">
        <v>34</v>
      </c>
      <c r="O126" s="59" t="s">
        <v>113</v>
      </c>
      <c r="P126" s="59" t="s">
        <v>114</v>
      </c>
      <c r="Q126" s="59" t="s">
        <v>115</v>
      </c>
      <c r="R126" s="59" t="s">
        <v>116</v>
      </c>
      <c r="S126" s="59" t="s">
        <v>117</v>
      </c>
      <c r="T126" s="60" t="s">
        <v>118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63" s="2" customFormat="1" ht="22.9" customHeight="1">
      <c r="A127" s="28"/>
      <c r="B127" s="29"/>
      <c r="C127" s="65" t="s">
        <v>119</v>
      </c>
      <c r="D127" s="28"/>
      <c r="E127" s="28"/>
      <c r="F127" s="28"/>
      <c r="G127" s="28"/>
      <c r="H127" s="28"/>
      <c r="I127" s="28"/>
      <c r="J127" s="119">
        <f>BK127</f>
        <v>79048.570000000007</v>
      </c>
      <c r="K127" s="28"/>
      <c r="L127" s="29"/>
      <c r="M127" s="61"/>
      <c r="N127" s="52"/>
      <c r="O127" s="62"/>
      <c r="P127" s="120">
        <f>P128+P215</f>
        <v>121.47139900000003</v>
      </c>
      <c r="Q127" s="62"/>
      <c r="R127" s="120">
        <f>R128+R215</f>
        <v>2.2450249700000002</v>
      </c>
      <c r="S127" s="62"/>
      <c r="T127" s="121">
        <f>T128+T215</f>
        <v>0.64600000000000002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6" t="s">
        <v>69</v>
      </c>
      <c r="AU127" s="16" t="s">
        <v>95</v>
      </c>
      <c r="BK127" s="122">
        <f>BK128+BK215</f>
        <v>79048.570000000007</v>
      </c>
    </row>
    <row r="128" spans="1:63" s="12" customFormat="1" ht="25.9" customHeight="1">
      <c r="B128" s="123"/>
      <c r="D128" s="124" t="s">
        <v>69</v>
      </c>
      <c r="E128" s="125" t="s">
        <v>120</v>
      </c>
      <c r="F128" s="125" t="s">
        <v>121</v>
      </c>
      <c r="J128" s="126">
        <f>BK128</f>
        <v>64095.57</v>
      </c>
      <c r="L128" s="123"/>
      <c r="M128" s="127"/>
      <c r="N128" s="128"/>
      <c r="O128" s="128"/>
      <c r="P128" s="129">
        <f>P129+P153+P156+P164+P167+P198+P205+P211</f>
        <v>116.75739900000004</v>
      </c>
      <c r="Q128" s="128"/>
      <c r="R128" s="129">
        <f>R129+R153+R156+R164+R167+R198+R205+R211</f>
        <v>2.23096497</v>
      </c>
      <c r="S128" s="128"/>
      <c r="T128" s="130">
        <f>T129+T153+T156+T164+T167+T198+T205+T211</f>
        <v>0.64600000000000002</v>
      </c>
      <c r="AR128" s="124" t="s">
        <v>78</v>
      </c>
      <c r="AT128" s="131" t="s">
        <v>69</v>
      </c>
      <c r="AU128" s="131" t="s">
        <v>70</v>
      </c>
      <c r="AY128" s="124" t="s">
        <v>122</v>
      </c>
      <c r="BK128" s="132">
        <f>BK129+BK153+BK156+BK164+BK167+BK198+BK205+BK211</f>
        <v>64095.57</v>
      </c>
    </row>
    <row r="129" spans="1:65" s="12" customFormat="1" ht="22.9" customHeight="1">
      <c r="B129" s="123"/>
      <c r="D129" s="124" t="s">
        <v>69</v>
      </c>
      <c r="E129" s="133" t="s">
        <v>78</v>
      </c>
      <c r="F129" s="133" t="s">
        <v>123</v>
      </c>
      <c r="J129" s="134">
        <f>BK129</f>
        <v>17002.25</v>
      </c>
      <c r="L129" s="123"/>
      <c r="M129" s="127"/>
      <c r="N129" s="128"/>
      <c r="O129" s="128"/>
      <c r="P129" s="129">
        <f>SUM(P130:P152)</f>
        <v>40.528176000000002</v>
      </c>
      <c r="Q129" s="128"/>
      <c r="R129" s="129">
        <f>SUM(R130:R152)</f>
        <v>0</v>
      </c>
      <c r="S129" s="128"/>
      <c r="T129" s="130">
        <f>SUM(T130:T152)</f>
        <v>0.61199999999999999</v>
      </c>
      <c r="AR129" s="124" t="s">
        <v>78</v>
      </c>
      <c r="AT129" s="131" t="s">
        <v>69</v>
      </c>
      <c r="AU129" s="131" t="s">
        <v>78</v>
      </c>
      <c r="AY129" s="124" t="s">
        <v>122</v>
      </c>
      <c r="BK129" s="132">
        <f>SUM(BK130:BK152)</f>
        <v>17002.25</v>
      </c>
    </row>
    <row r="130" spans="1:65" s="2" customFormat="1" ht="16.5" customHeight="1">
      <c r="A130" s="28"/>
      <c r="B130" s="135"/>
      <c r="C130" s="136" t="s">
        <v>78</v>
      </c>
      <c r="D130" s="136" t="s">
        <v>124</v>
      </c>
      <c r="E130" s="137" t="s">
        <v>125</v>
      </c>
      <c r="F130" s="138" t="s">
        <v>126</v>
      </c>
      <c r="G130" s="139" t="s">
        <v>127</v>
      </c>
      <c r="H130" s="140">
        <v>1.2</v>
      </c>
      <c r="I130" s="141">
        <v>483</v>
      </c>
      <c r="J130" s="141">
        <f>ROUND(I130*H130,2)</f>
        <v>579.6</v>
      </c>
      <c r="K130" s="138" t="s">
        <v>128</v>
      </c>
      <c r="L130" s="29"/>
      <c r="M130" s="142" t="s">
        <v>1</v>
      </c>
      <c r="N130" s="143" t="s">
        <v>35</v>
      </c>
      <c r="O130" s="144">
        <v>1.3029999999999999</v>
      </c>
      <c r="P130" s="144">
        <f>O130*H130</f>
        <v>1.5635999999999999</v>
      </c>
      <c r="Q130" s="144">
        <v>0</v>
      </c>
      <c r="R130" s="144">
        <f>Q130*H130</f>
        <v>0</v>
      </c>
      <c r="S130" s="144">
        <v>0.28999999999999998</v>
      </c>
      <c r="T130" s="145">
        <f>S130*H130</f>
        <v>0.34799999999999998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6" t="s">
        <v>129</v>
      </c>
      <c r="AT130" s="146" t="s">
        <v>124</v>
      </c>
      <c r="AU130" s="146" t="s">
        <v>80</v>
      </c>
      <c r="AY130" s="16" t="s">
        <v>122</v>
      </c>
      <c r="BE130" s="147">
        <f>IF(N130="základní",J130,0)</f>
        <v>579.6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6" t="s">
        <v>78</v>
      </c>
      <c r="BK130" s="147">
        <f>ROUND(I130*H130,2)</f>
        <v>579.6</v>
      </c>
      <c r="BL130" s="16" t="s">
        <v>129</v>
      </c>
      <c r="BM130" s="146" t="s">
        <v>130</v>
      </c>
    </row>
    <row r="131" spans="1:65" s="2" customFormat="1" ht="16.5" customHeight="1">
      <c r="A131" s="28"/>
      <c r="B131" s="135"/>
      <c r="C131" s="136" t="s">
        <v>80</v>
      </c>
      <c r="D131" s="136" t="s">
        <v>124</v>
      </c>
      <c r="E131" s="137" t="s">
        <v>131</v>
      </c>
      <c r="F131" s="138" t="s">
        <v>132</v>
      </c>
      <c r="G131" s="139" t="s">
        <v>127</v>
      </c>
      <c r="H131" s="140">
        <v>1.2</v>
      </c>
      <c r="I131" s="141">
        <v>286</v>
      </c>
      <c r="J131" s="141">
        <f>ROUND(I131*H131,2)</f>
        <v>343.2</v>
      </c>
      <c r="K131" s="138" t="s">
        <v>128</v>
      </c>
      <c r="L131" s="29"/>
      <c r="M131" s="142" t="s">
        <v>1</v>
      </c>
      <c r="N131" s="143" t="s">
        <v>35</v>
      </c>
      <c r="O131" s="144">
        <v>0.77200000000000002</v>
      </c>
      <c r="P131" s="144">
        <f>O131*H131</f>
        <v>0.9264</v>
      </c>
      <c r="Q131" s="144">
        <v>0</v>
      </c>
      <c r="R131" s="144">
        <f>Q131*H131</f>
        <v>0</v>
      </c>
      <c r="S131" s="144">
        <v>0.22</v>
      </c>
      <c r="T131" s="145">
        <f>S131*H131</f>
        <v>0.26400000000000001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6" t="s">
        <v>129</v>
      </c>
      <c r="AT131" s="146" t="s">
        <v>124</v>
      </c>
      <c r="AU131" s="146" t="s">
        <v>80</v>
      </c>
      <c r="AY131" s="16" t="s">
        <v>122</v>
      </c>
      <c r="BE131" s="147">
        <f>IF(N131="základní",J131,0)</f>
        <v>343.2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6" t="s">
        <v>78</v>
      </c>
      <c r="BK131" s="147">
        <f>ROUND(I131*H131,2)</f>
        <v>343.2</v>
      </c>
      <c r="BL131" s="16" t="s">
        <v>129</v>
      </c>
      <c r="BM131" s="146" t="s">
        <v>133</v>
      </c>
    </row>
    <row r="132" spans="1:65" s="13" customFormat="1">
      <c r="B132" s="148"/>
      <c r="D132" s="149" t="s">
        <v>134</v>
      </c>
      <c r="E132" s="150" t="s">
        <v>1</v>
      </c>
      <c r="F132" s="151" t="s">
        <v>135</v>
      </c>
      <c r="H132" s="152">
        <v>1.2</v>
      </c>
      <c r="L132" s="148"/>
      <c r="M132" s="153"/>
      <c r="N132" s="154"/>
      <c r="O132" s="154"/>
      <c r="P132" s="154"/>
      <c r="Q132" s="154"/>
      <c r="R132" s="154"/>
      <c r="S132" s="154"/>
      <c r="T132" s="155"/>
      <c r="AT132" s="150" t="s">
        <v>134</v>
      </c>
      <c r="AU132" s="150" t="s">
        <v>80</v>
      </c>
      <c r="AV132" s="13" t="s">
        <v>80</v>
      </c>
      <c r="AW132" s="13" t="s">
        <v>27</v>
      </c>
      <c r="AX132" s="13" t="s">
        <v>78</v>
      </c>
      <c r="AY132" s="150" t="s">
        <v>122</v>
      </c>
    </row>
    <row r="133" spans="1:65" s="2" customFormat="1" ht="16.5" customHeight="1">
      <c r="A133" s="28"/>
      <c r="B133" s="135"/>
      <c r="C133" s="136" t="s">
        <v>136</v>
      </c>
      <c r="D133" s="136" t="s">
        <v>124</v>
      </c>
      <c r="E133" s="137" t="s">
        <v>137</v>
      </c>
      <c r="F133" s="138" t="s">
        <v>138</v>
      </c>
      <c r="G133" s="139" t="s">
        <v>139</v>
      </c>
      <c r="H133" s="140">
        <v>7.7439999999999998</v>
      </c>
      <c r="I133" s="141">
        <v>1220</v>
      </c>
      <c r="J133" s="141">
        <f>ROUND(I133*H133,2)</f>
        <v>9447.68</v>
      </c>
      <c r="K133" s="138" t="s">
        <v>128</v>
      </c>
      <c r="L133" s="29"/>
      <c r="M133" s="142" t="s">
        <v>1</v>
      </c>
      <c r="N133" s="143" t="s">
        <v>35</v>
      </c>
      <c r="O133" s="144">
        <v>4.4930000000000003</v>
      </c>
      <c r="P133" s="144">
        <f>O133*H133</f>
        <v>34.793792000000003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6" t="s">
        <v>129</v>
      </c>
      <c r="AT133" s="146" t="s">
        <v>124</v>
      </c>
      <c r="AU133" s="146" t="s">
        <v>80</v>
      </c>
      <c r="AY133" s="16" t="s">
        <v>122</v>
      </c>
      <c r="BE133" s="147">
        <f>IF(N133="základní",J133,0)</f>
        <v>9447.68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78</v>
      </c>
      <c r="BK133" s="147">
        <f>ROUND(I133*H133,2)</f>
        <v>9447.68</v>
      </c>
      <c r="BL133" s="16" t="s">
        <v>129</v>
      </c>
      <c r="BM133" s="146" t="s">
        <v>140</v>
      </c>
    </row>
    <row r="134" spans="1:65" s="13" customFormat="1">
      <c r="B134" s="148"/>
      <c r="D134" s="149" t="s">
        <v>134</v>
      </c>
      <c r="E134" s="150" t="s">
        <v>1</v>
      </c>
      <c r="F134" s="151" t="s">
        <v>141</v>
      </c>
      <c r="H134" s="152">
        <v>7.04</v>
      </c>
      <c r="L134" s="148"/>
      <c r="M134" s="153"/>
      <c r="N134" s="154"/>
      <c r="O134" s="154"/>
      <c r="P134" s="154"/>
      <c r="Q134" s="154"/>
      <c r="R134" s="154"/>
      <c r="S134" s="154"/>
      <c r="T134" s="155"/>
      <c r="AT134" s="150" t="s">
        <v>134</v>
      </c>
      <c r="AU134" s="150" t="s">
        <v>80</v>
      </c>
      <c r="AV134" s="13" t="s">
        <v>80</v>
      </c>
      <c r="AW134" s="13" t="s">
        <v>27</v>
      </c>
      <c r="AX134" s="13" t="s">
        <v>70</v>
      </c>
      <c r="AY134" s="150" t="s">
        <v>122</v>
      </c>
    </row>
    <row r="135" spans="1:65" s="13" customFormat="1">
      <c r="B135" s="148"/>
      <c r="D135" s="149" t="s">
        <v>134</v>
      </c>
      <c r="E135" s="150" t="s">
        <v>1</v>
      </c>
      <c r="F135" s="151" t="s">
        <v>142</v>
      </c>
      <c r="H135" s="152">
        <v>0.70399999999999996</v>
      </c>
      <c r="L135" s="148"/>
      <c r="M135" s="153"/>
      <c r="N135" s="154"/>
      <c r="O135" s="154"/>
      <c r="P135" s="154"/>
      <c r="Q135" s="154"/>
      <c r="R135" s="154"/>
      <c r="S135" s="154"/>
      <c r="T135" s="155"/>
      <c r="AT135" s="150" t="s">
        <v>134</v>
      </c>
      <c r="AU135" s="150" t="s">
        <v>80</v>
      </c>
      <c r="AV135" s="13" t="s">
        <v>80</v>
      </c>
      <c r="AW135" s="13" t="s">
        <v>27</v>
      </c>
      <c r="AX135" s="13" t="s">
        <v>70</v>
      </c>
      <c r="AY135" s="150" t="s">
        <v>122</v>
      </c>
    </row>
    <row r="136" spans="1:65" s="14" customFormat="1">
      <c r="B136" s="156"/>
      <c r="D136" s="149" t="s">
        <v>134</v>
      </c>
      <c r="E136" s="157" t="s">
        <v>1</v>
      </c>
      <c r="F136" s="158" t="s">
        <v>143</v>
      </c>
      <c r="H136" s="159">
        <v>7.7439999999999998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7" t="s">
        <v>134</v>
      </c>
      <c r="AU136" s="157" t="s">
        <v>80</v>
      </c>
      <c r="AV136" s="14" t="s">
        <v>129</v>
      </c>
      <c r="AW136" s="14" t="s">
        <v>27</v>
      </c>
      <c r="AX136" s="14" t="s">
        <v>78</v>
      </c>
      <c r="AY136" s="157" t="s">
        <v>122</v>
      </c>
    </row>
    <row r="137" spans="1:65" s="2" customFormat="1" ht="16.5" customHeight="1">
      <c r="A137" s="28"/>
      <c r="B137" s="135"/>
      <c r="C137" s="136" t="s">
        <v>129</v>
      </c>
      <c r="D137" s="136" t="s">
        <v>124</v>
      </c>
      <c r="E137" s="137" t="s">
        <v>144</v>
      </c>
      <c r="F137" s="138" t="s">
        <v>145</v>
      </c>
      <c r="G137" s="139" t="s">
        <v>139</v>
      </c>
      <c r="H137" s="140">
        <v>3.1680000000000001</v>
      </c>
      <c r="I137" s="141">
        <v>500</v>
      </c>
      <c r="J137" s="141">
        <f>ROUND(I137*H137,2)</f>
        <v>1584</v>
      </c>
      <c r="K137" s="138" t="s">
        <v>146</v>
      </c>
      <c r="L137" s="29"/>
      <c r="M137" s="142" t="s">
        <v>1</v>
      </c>
      <c r="N137" s="143" t="s">
        <v>35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6" t="s">
        <v>129</v>
      </c>
      <c r="AT137" s="146" t="s">
        <v>124</v>
      </c>
      <c r="AU137" s="146" t="s">
        <v>80</v>
      </c>
      <c r="AY137" s="16" t="s">
        <v>122</v>
      </c>
      <c r="BE137" s="147">
        <f>IF(N137="základní",J137,0)</f>
        <v>1584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78</v>
      </c>
      <c r="BK137" s="147">
        <f>ROUND(I137*H137,2)</f>
        <v>1584</v>
      </c>
      <c r="BL137" s="16" t="s">
        <v>129</v>
      </c>
      <c r="BM137" s="146" t="s">
        <v>147</v>
      </c>
    </row>
    <row r="138" spans="1:65" s="13" customFormat="1">
      <c r="B138" s="148"/>
      <c r="D138" s="149" t="s">
        <v>134</v>
      </c>
      <c r="E138" s="150" t="s">
        <v>1</v>
      </c>
      <c r="F138" s="151" t="s">
        <v>148</v>
      </c>
      <c r="H138" s="152">
        <v>3.1680000000000001</v>
      </c>
      <c r="L138" s="148"/>
      <c r="M138" s="153"/>
      <c r="N138" s="154"/>
      <c r="O138" s="154"/>
      <c r="P138" s="154"/>
      <c r="Q138" s="154"/>
      <c r="R138" s="154"/>
      <c r="S138" s="154"/>
      <c r="T138" s="155"/>
      <c r="AT138" s="150" t="s">
        <v>134</v>
      </c>
      <c r="AU138" s="150" t="s">
        <v>80</v>
      </c>
      <c r="AV138" s="13" t="s">
        <v>80</v>
      </c>
      <c r="AW138" s="13" t="s">
        <v>27</v>
      </c>
      <c r="AX138" s="13" t="s">
        <v>78</v>
      </c>
      <c r="AY138" s="150" t="s">
        <v>122</v>
      </c>
    </row>
    <row r="139" spans="1:65" s="2" customFormat="1" ht="16.5" customHeight="1">
      <c r="A139" s="28"/>
      <c r="B139" s="135"/>
      <c r="C139" s="136" t="s">
        <v>149</v>
      </c>
      <c r="D139" s="136" t="s">
        <v>124</v>
      </c>
      <c r="E139" s="137" t="s">
        <v>150</v>
      </c>
      <c r="F139" s="138" t="s">
        <v>151</v>
      </c>
      <c r="G139" s="139" t="s">
        <v>139</v>
      </c>
      <c r="H139" s="140">
        <v>3.1560000000000001</v>
      </c>
      <c r="I139" s="141">
        <v>150</v>
      </c>
      <c r="J139" s="141">
        <f>ROUND(I139*H139,2)</f>
        <v>473.4</v>
      </c>
      <c r="K139" s="138" t="s">
        <v>146</v>
      </c>
      <c r="L139" s="29"/>
      <c r="M139" s="142" t="s">
        <v>1</v>
      </c>
      <c r="N139" s="143" t="s">
        <v>35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6" t="s">
        <v>129</v>
      </c>
      <c r="AT139" s="146" t="s">
        <v>124</v>
      </c>
      <c r="AU139" s="146" t="s">
        <v>80</v>
      </c>
      <c r="AY139" s="16" t="s">
        <v>122</v>
      </c>
      <c r="BE139" s="147">
        <f>IF(N139="základní",J139,0)</f>
        <v>473.4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78</v>
      </c>
      <c r="BK139" s="147">
        <f>ROUND(I139*H139,2)</f>
        <v>473.4</v>
      </c>
      <c r="BL139" s="16" t="s">
        <v>129</v>
      </c>
      <c r="BM139" s="146" t="s">
        <v>152</v>
      </c>
    </row>
    <row r="140" spans="1:65" s="13" customFormat="1">
      <c r="B140" s="148"/>
      <c r="D140" s="149" t="s">
        <v>134</v>
      </c>
      <c r="E140" s="150" t="s">
        <v>1</v>
      </c>
      <c r="F140" s="151" t="s">
        <v>153</v>
      </c>
      <c r="H140" s="152">
        <v>3.1560000000000001</v>
      </c>
      <c r="L140" s="148"/>
      <c r="M140" s="153"/>
      <c r="N140" s="154"/>
      <c r="O140" s="154"/>
      <c r="P140" s="154"/>
      <c r="Q140" s="154"/>
      <c r="R140" s="154"/>
      <c r="S140" s="154"/>
      <c r="T140" s="155"/>
      <c r="AT140" s="150" t="s">
        <v>134</v>
      </c>
      <c r="AU140" s="150" t="s">
        <v>80</v>
      </c>
      <c r="AV140" s="13" t="s">
        <v>80</v>
      </c>
      <c r="AW140" s="13" t="s">
        <v>27</v>
      </c>
      <c r="AX140" s="13" t="s">
        <v>78</v>
      </c>
      <c r="AY140" s="150" t="s">
        <v>122</v>
      </c>
    </row>
    <row r="141" spans="1:65" s="2" customFormat="1" ht="16.5" customHeight="1">
      <c r="A141" s="28"/>
      <c r="B141" s="135"/>
      <c r="C141" s="136" t="s">
        <v>154</v>
      </c>
      <c r="D141" s="136" t="s">
        <v>124</v>
      </c>
      <c r="E141" s="137" t="s">
        <v>155</v>
      </c>
      <c r="F141" s="138" t="s">
        <v>156</v>
      </c>
      <c r="G141" s="139" t="s">
        <v>139</v>
      </c>
      <c r="H141" s="140">
        <v>3.1560000000000001</v>
      </c>
      <c r="I141" s="141">
        <v>100</v>
      </c>
      <c r="J141" s="141">
        <f>ROUND(I141*H141,2)</f>
        <v>315.60000000000002</v>
      </c>
      <c r="K141" s="138" t="s">
        <v>146</v>
      </c>
      <c r="L141" s="29"/>
      <c r="M141" s="142" t="s">
        <v>1</v>
      </c>
      <c r="N141" s="143" t="s">
        <v>35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6" t="s">
        <v>129</v>
      </c>
      <c r="AT141" s="146" t="s">
        <v>124</v>
      </c>
      <c r="AU141" s="146" t="s">
        <v>80</v>
      </c>
      <c r="AY141" s="16" t="s">
        <v>122</v>
      </c>
      <c r="BE141" s="147">
        <f>IF(N141="základní",J141,0)</f>
        <v>315.60000000000002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78</v>
      </c>
      <c r="BK141" s="147">
        <f>ROUND(I141*H141,2)</f>
        <v>315.60000000000002</v>
      </c>
      <c r="BL141" s="16" t="s">
        <v>129</v>
      </c>
      <c r="BM141" s="146" t="s">
        <v>157</v>
      </c>
    </row>
    <row r="142" spans="1:65" s="13" customFormat="1">
      <c r="B142" s="148"/>
      <c r="D142" s="149" t="s">
        <v>134</v>
      </c>
      <c r="E142" s="150" t="s">
        <v>1</v>
      </c>
      <c r="F142" s="151" t="s">
        <v>153</v>
      </c>
      <c r="H142" s="152">
        <v>3.1560000000000001</v>
      </c>
      <c r="L142" s="148"/>
      <c r="M142" s="153"/>
      <c r="N142" s="154"/>
      <c r="O142" s="154"/>
      <c r="P142" s="154"/>
      <c r="Q142" s="154"/>
      <c r="R142" s="154"/>
      <c r="S142" s="154"/>
      <c r="T142" s="155"/>
      <c r="AT142" s="150" t="s">
        <v>134</v>
      </c>
      <c r="AU142" s="150" t="s">
        <v>80</v>
      </c>
      <c r="AV142" s="13" t="s">
        <v>80</v>
      </c>
      <c r="AW142" s="13" t="s">
        <v>27</v>
      </c>
      <c r="AX142" s="13" t="s">
        <v>78</v>
      </c>
      <c r="AY142" s="150" t="s">
        <v>122</v>
      </c>
    </row>
    <row r="143" spans="1:65" s="2" customFormat="1" ht="16.5" customHeight="1">
      <c r="A143" s="28"/>
      <c r="B143" s="135"/>
      <c r="C143" s="136" t="s">
        <v>158</v>
      </c>
      <c r="D143" s="136" t="s">
        <v>124</v>
      </c>
      <c r="E143" s="137" t="s">
        <v>159</v>
      </c>
      <c r="F143" s="138" t="s">
        <v>160</v>
      </c>
      <c r="G143" s="139" t="s">
        <v>161</v>
      </c>
      <c r="H143" s="140">
        <v>6.3120000000000003</v>
      </c>
      <c r="I143" s="141">
        <v>150</v>
      </c>
      <c r="J143" s="141">
        <f>ROUND(I143*H143,2)</f>
        <v>946.8</v>
      </c>
      <c r="K143" s="138" t="s">
        <v>146</v>
      </c>
      <c r="L143" s="29"/>
      <c r="M143" s="142" t="s">
        <v>1</v>
      </c>
      <c r="N143" s="143" t="s">
        <v>35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6" t="s">
        <v>129</v>
      </c>
      <c r="AT143" s="146" t="s">
        <v>124</v>
      </c>
      <c r="AU143" s="146" t="s">
        <v>80</v>
      </c>
      <c r="AY143" s="16" t="s">
        <v>122</v>
      </c>
      <c r="BE143" s="147">
        <f>IF(N143="základní",J143,0)</f>
        <v>946.8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78</v>
      </c>
      <c r="BK143" s="147">
        <f>ROUND(I143*H143,2)</f>
        <v>946.8</v>
      </c>
      <c r="BL143" s="16" t="s">
        <v>129</v>
      </c>
      <c r="BM143" s="146" t="s">
        <v>162</v>
      </c>
    </row>
    <row r="144" spans="1:65" s="13" customFormat="1">
      <c r="B144" s="148"/>
      <c r="D144" s="149" t="s">
        <v>134</v>
      </c>
      <c r="E144" s="150" t="s">
        <v>1</v>
      </c>
      <c r="F144" s="151" t="s">
        <v>163</v>
      </c>
      <c r="H144" s="152">
        <v>6.3120000000000003</v>
      </c>
      <c r="L144" s="148"/>
      <c r="M144" s="153"/>
      <c r="N144" s="154"/>
      <c r="O144" s="154"/>
      <c r="P144" s="154"/>
      <c r="Q144" s="154"/>
      <c r="R144" s="154"/>
      <c r="S144" s="154"/>
      <c r="T144" s="155"/>
      <c r="AT144" s="150" t="s">
        <v>134</v>
      </c>
      <c r="AU144" s="150" t="s">
        <v>80</v>
      </c>
      <c r="AV144" s="13" t="s">
        <v>80</v>
      </c>
      <c r="AW144" s="13" t="s">
        <v>27</v>
      </c>
      <c r="AX144" s="13" t="s">
        <v>78</v>
      </c>
      <c r="AY144" s="150" t="s">
        <v>122</v>
      </c>
    </row>
    <row r="145" spans="1:65" s="2" customFormat="1" ht="16.5" customHeight="1">
      <c r="A145" s="28"/>
      <c r="B145" s="135"/>
      <c r="C145" s="136" t="s">
        <v>164</v>
      </c>
      <c r="D145" s="136" t="s">
        <v>124</v>
      </c>
      <c r="E145" s="137" t="s">
        <v>165</v>
      </c>
      <c r="F145" s="138" t="s">
        <v>166</v>
      </c>
      <c r="G145" s="139" t="s">
        <v>139</v>
      </c>
      <c r="H145" s="140">
        <v>4.5759999999999996</v>
      </c>
      <c r="I145" s="141">
        <v>193</v>
      </c>
      <c r="J145" s="141">
        <f>ROUND(I145*H145,2)</f>
        <v>883.17</v>
      </c>
      <c r="K145" s="138" t="s">
        <v>128</v>
      </c>
      <c r="L145" s="29"/>
      <c r="M145" s="142" t="s">
        <v>1</v>
      </c>
      <c r="N145" s="143" t="s">
        <v>35</v>
      </c>
      <c r="O145" s="144">
        <v>0.70899999999999996</v>
      </c>
      <c r="P145" s="144">
        <f>O145*H145</f>
        <v>3.2443839999999997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6" t="s">
        <v>129</v>
      </c>
      <c r="AT145" s="146" t="s">
        <v>124</v>
      </c>
      <c r="AU145" s="146" t="s">
        <v>80</v>
      </c>
      <c r="AY145" s="16" t="s">
        <v>122</v>
      </c>
      <c r="BE145" s="147">
        <f>IF(N145="základní",J145,0)</f>
        <v>883.17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78</v>
      </c>
      <c r="BK145" s="147">
        <f>ROUND(I145*H145,2)</f>
        <v>883.17</v>
      </c>
      <c r="BL145" s="16" t="s">
        <v>129</v>
      </c>
      <c r="BM145" s="146" t="s">
        <v>167</v>
      </c>
    </row>
    <row r="146" spans="1:65" s="13" customFormat="1">
      <c r="B146" s="148"/>
      <c r="D146" s="149" t="s">
        <v>134</v>
      </c>
      <c r="E146" s="150" t="s">
        <v>1</v>
      </c>
      <c r="F146" s="151" t="s">
        <v>168</v>
      </c>
      <c r="H146" s="152">
        <v>4.5759999999999996</v>
      </c>
      <c r="L146" s="148"/>
      <c r="M146" s="153"/>
      <c r="N146" s="154"/>
      <c r="O146" s="154"/>
      <c r="P146" s="154"/>
      <c r="Q146" s="154"/>
      <c r="R146" s="154"/>
      <c r="S146" s="154"/>
      <c r="T146" s="155"/>
      <c r="AT146" s="150" t="s">
        <v>134</v>
      </c>
      <c r="AU146" s="150" t="s">
        <v>80</v>
      </c>
      <c r="AV146" s="13" t="s">
        <v>80</v>
      </c>
      <c r="AW146" s="13" t="s">
        <v>27</v>
      </c>
      <c r="AX146" s="13" t="s">
        <v>78</v>
      </c>
      <c r="AY146" s="150" t="s">
        <v>122</v>
      </c>
    </row>
    <row r="147" spans="1:65" s="2" customFormat="1" ht="16.5" customHeight="1">
      <c r="A147" s="28"/>
      <c r="B147" s="135"/>
      <c r="C147" s="136" t="s">
        <v>169</v>
      </c>
      <c r="D147" s="136" t="s">
        <v>124</v>
      </c>
      <c r="E147" s="137" t="s">
        <v>170</v>
      </c>
      <c r="F147" s="138" t="s">
        <v>171</v>
      </c>
      <c r="G147" s="139" t="s">
        <v>139</v>
      </c>
      <c r="H147" s="140">
        <v>2.1120000000000001</v>
      </c>
      <c r="I147" s="141">
        <v>230</v>
      </c>
      <c r="J147" s="141">
        <f>ROUND(I147*H147,2)</f>
        <v>485.76</v>
      </c>
      <c r="K147" s="138" t="s">
        <v>146</v>
      </c>
      <c r="L147" s="29"/>
      <c r="M147" s="142" t="s">
        <v>1</v>
      </c>
      <c r="N147" s="143" t="s">
        <v>35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6" t="s">
        <v>129</v>
      </c>
      <c r="AT147" s="146" t="s">
        <v>124</v>
      </c>
      <c r="AU147" s="146" t="s">
        <v>80</v>
      </c>
      <c r="AY147" s="16" t="s">
        <v>122</v>
      </c>
      <c r="BE147" s="147">
        <f>IF(N147="základní",J147,0)</f>
        <v>485.76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78</v>
      </c>
      <c r="BK147" s="147">
        <f>ROUND(I147*H147,2)</f>
        <v>485.76</v>
      </c>
      <c r="BL147" s="16" t="s">
        <v>129</v>
      </c>
      <c r="BM147" s="146" t="s">
        <v>172</v>
      </c>
    </row>
    <row r="148" spans="1:65" s="13" customFormat="1">
      <c r="B148" s="148"/>
      <c r="D148" s="149" t="s">
        <v>134</v>
      </c>
      <c r="E148" s="150" t="s">
        <v>1</v>
      </c>
      <c r="F148" s="151" t="s">
        <v>173</v>
      </c>
      <c r="H148" s="152">
        <v>1.92</v>
      </c>
      <c r="L148" s="148"/>
      <c r="M148" s="153"/>
      <c r="N148" s="154"/>
      <c r="O148" s="154"/>
      <c r="P148" s="154"/>
      <c r="Q148" s="154"/>
      <c r="R148" s="154"/>
      <c r="S148" s="154"/>
      <c r="T148" s="155"/>
      <c r="AT148" s="150" t="s">
        <v>134</v>
      </c>
      <c r="AU148" s="150" t="s">
        <v>80</v>
      </c>
      <c r="AV148" s="13" t="s">
        <v>80</v>
      </c>
      <c r="AW148" s="13" t="s">
        <v>27</v>
      </c>
      <c r="AX148" s="13" t="s">
        <v>70</v>
      </c>
      <c r="AY148" s="150" t="s">
        <v>122</v>
      </c>
    </row>
    <row r="149" spans="1:65" s="13" customFormat="1">
      <c r="B149" s="148"/>
      <c r="D149" s="149" t="s">
        <v>134</v>
      </c>
      <c r="E149" s="150" t="s">
        <v>1</v>
      </c>
      <c r="F149" s="151" t="s">
        <v>174</v>
      </c>
      <c r="H149" s="152">
        <v>0.192</v>
      </c>
      <c r="L149" s="148"/>
      <c r="M149" s="153"/>
      <c r="N149" s="154"/>
      <c r="O149" s="154"/>
      <c r="P149" s="154"/>
      <c r="Q149" s="154"/>
      <c r="R149" s="154"/>
      <c r="S149" s="154"/>
      <c r="T149" s="155"/>
      <c r="AT149" s="150" t="s">
        <v>134</v>
      </c>
      <c r="AU149" s="150" t="s">
        <v>80</v>
      </c>
      <c r="AV149" s="13" t="s">
        <v>80</v>
      </c>
      <c r="AW149" s="13" t="s">
        <v>27</v>
      </c>
      <c r="AX149" s="13" t="s">
        <v>70</v>
      </c>
      <c r="AY149" s="150" t="s">
        <v>122</v>
      </c>
    </row>
    <row r="150" spans="1:65" s="14" customFormat="1">
      <c r="B150" s="156"/>
      <c r="D150" s="149" t="s">
        <v>134</v>
      </c>
      <c r="E150" s="157" t="s">
        <v>1</v>
      </c>
      <c r="F150" s="158" t="s">
        <v>143</v>
      </c>
      <c r="H150" s="159">
        <v>2.1120000000000001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134</v>
      </c>
      <c r="AU150" s="157" t="s">
        <v>80</v>
      </c>
      <c r="AV150" s="14" t="s">
        <v>129</v>
      </c>
      <c r="AW150" s="14" t="s">
        <v>27</v>
      </c>
      <c r="AX150" s="14" t="s">
        <v>78</v>
      </c>
      <c r="AY150" s="157" t="s">
        <v>122</v>
      </c>
    </row>
    <row r="151" spans="1:65" s="2" customFormat="1" ht="16.5" customHeight="1">
      <c r="A151" s="28"/>
      <c r="B151" s="135"/>
      <c r="C151" s="163" t="s">
        <v>175</v>
      </c>
      <c r="D151" s="163" t="s">
        <v>176</v>
      </c>
      <c r="E151" s="164" t="s">
        <v>177</v>
      </c>
      <c r="F151" s="165" t="s">
        <v>178</v>
      </c>
      <c r="G151" s="166" t="s">
        <v>161</v>
      </c>
      <c r="H151" s="167">
        <v>4.2240000000000002</v>
      </c>
      <c r="I151" s="168">
        <v>460</v>
      </c>
      <c r="J151" s="168">
        <f>ROUND(I151*H151,2)</f>
        <v>1943.04</v>
      </c>
      <c r="K151" s="165" t="s">
        <v>146</v>
      </c>
      <c r="L151" s="169"/>
      <c r="M151" s="170" t="s">
        <v>1</v>
      </c>
      <c r="N151" s="171" t="s">
        <v>35</v>
      </c>
      <c r="O151" s="144">
        <v>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6" t="s">
        <v>164</v>
      </c>
      <c r="AT151" s="146" t="s">
        <v>176</v>
      </c>
      <c r="AU151" s="146" t="s">
        <v>80</v>
      </c>
      <c r="AY151" s="16" t="s">
        <v>122</v>
      </c>
      <c r="BE151" s="147">
        <f>IF(N151="základní",J151,0)</f>
        <v>1943.04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78</v>
      </c>
      <c r="BK151" s="147">
        <f>ROUND(I151*H151,2)</f>
        <v>1943.04</v>
      </c>
      <c r="BL151" s="16" t="s">
        <v>129</v>
      </c>
      <c r="BM151" s="146" t="s">
        <v>179</v>
      </c>
    </row>
    <row r="152" spans="1:65" s="13" customFormat="1">
      <c r="B152" s="148"/>
      <c r="D152" s="149" t="s">
        <v>134</v>
      </c>
      <c r="E152" s="150" t="s">
        <v>1</v>
      </c>
      <c r="F152" s="151" t="s">
        <v>180</v>
      </c>
      <c r="H152" s="152">
        <v>4.2240000000000002</v>
      </c>
      <c r="L152" s="148"/>
      <c r="M152" s="153"/>
      <c r="N152" s="154"/>
      <c r="O152" s="154"/>
      <c r="P152" s="154"/>
      <c r="Q152" s="154"/>
      <c r="R152" s="154"/>
      <c r="S152" s="154"/>
      <c r="T152" s="155"/>
      <c r="AT152" s="150" t="s">
        <v>134</v>
      </c>
      <c r="AU152" s="150" t="s">
        <v>80</v>
      </c>
      <c r="AV152" s="13" t="s">
        <v>80</v>
      </c>
      <c r="AW152" s="13" t="s">
        <v>27</v>
      </c>
      <c r="AX152" s="13" t="s">
        <v>78</v>
      </c>
      <c r="AY152" s="150" t="s">
        <v>122</v>
      </c>
    </row>
    <row r="153" spans="1:65" s="12" customFormat="1" ht="22.9" customHeight="1">
      <c r="B153" s="123"/>
      <c r="D153" s="124" t="s">
        <v>69</v>
      </c>
      <c r="E153" s="133" t="s">
        <v>136</v>
      </c>
      <c r="F153" s="133" t="s">
        <v>181</v>
      </c>
      <c r="J153" s="134">
        <f>BK153</f>
        <v>85.32</v>
      </c>
      <c r="L153" s="123"/>
      <c r="M153" s="127"/>
      <c r="N153" s="128"/>
      <c r="O153" s="128"/>
      <c r="P153" s="129">
        <f>SUM(P154:P155)</f>
        <v>0.13328099999999998</v>
      </c>
      <c r="Q153" s="128"/>
      <c r="R153" s="129">
        <f>SUM(R154:R155)</f>
        <v>2.0974949999999999E-2</v>
      </c>
      <c r="S153" s="128"/>
      <c r="T153" s="130">
        <f>SUM(T154:T155)</f>
        <v>0</v>
      </c>
      <c r="AR153" s="124" t="s">
        <v>78</v>
      </c>
      <c r="AT153" s="131" t="s">
        <v>69</v>
      </c>
      <c r="AU153" s="131" t="s">
        <v>78</v>
      </c>
      <c r="AY153" s="124" t="s">
        <v>122</v>
      </c>
      <c r="BK153" s="132">
        <f>SUM(BK154:BK155)</f>
        <v>85.32</v>
      </c>
    </row>
    <row r="154" spans="1:65" s="2" customFormat="1" ht="16.5" customHeight="1">
      <c r="A154" s="28"/>
      <c r="B154" s="135"/>
      <c r="C154" s="136" t="s">
        <v>182</v>
      </c>
      <c r="D154" s="136" t="s">
        <v>124</v>
      </c>
      <c r="E154" s="137" t="s">
        <v>183</v>
      </c>
      <c r="F154" s="138" t="s">
        <v>184</v>
      </c>
      <c r="G154" s="139" t="s">
        <v>139</v>
      </c>
      <c r="H154" s="140">
        <v>8.9999999999999993E-3</v>
      </c>
      <c r="I154" s="141">
        <v>9480</v>
      </c>
      <c r="J154" s="141">
        <f>ROUND(I154*H154,2)</f>
        <v>85.32</v>
      </c>
      <c r="K154" s="138" t="s">
        <v>128</v>
      </c>
      <c r="L154" s="29"/>
      <c r="M154" s="142" t="s">
        <v>1</v>
      </c>
      <c r="N154" s="143" t="s">
        <v>35</v>
      </c>
      <c r="O154" s="144">
        <v>14.808999999999999</v>
      </c>
      <c r="P154" s="144">
        <f>O154*H154</f>
        <v>0.13328099999999998</v>
      </c>
      <c r="Q154" s="144">
        <v>2.3305500000000001</v>
      </c>
      <c r="R154" s="144">
        <f>Q154*H154</f>
        <v>2.0974949999999999E-2</v>
      </c>
      <c r="S154" s="144">
        <v>0</v>
      </c>
      <c r="T154" s="145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6" t="s">
        <v>129</v>
      </c>
      <c r="AT154" s="146" t="s">
        <v>124</v>
      </c>
      <c r="AU154" s="146" t="s">
        <v>80</v>
      </c>
      <c r="AY154" s="16" t="s">
        <v>122</v>
      </c>
      <c r="BE154" s="147">
        <f>IF(N154="základní",J154,0)</f>
        <v>85.32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6" t="s">
        <v>78</v>
      </c>
      <c r="BK154" s="147">
        <f>ROUND(I154*H154,2)</f>
        <v>85.32</v>
      </c>
      <c r="BL154" s="16" t="s">
        <v>129</v>
      </c>
      <c r="BM154" s="146" t="s">
        <v>185</v>
      </c>
    </row>
    <row r="155" spans="1:65" s="13" customFormat="1">
      <c r="B155" s="148"/>
      <c r="D155" s="149" t="s">
        <v>134</v>
      </c>
      <c r="E155" s="150" t="s">
        <v>1</v>
      </c>
      <c r="F155" s="151" t="s">
        <v>186</v>
      </c>
      <c r="H155" s="152">
        <v>8.9999999999999993E-3</v>
      </c>
      <c r="L155" s="148"/>
      <c r="M155" s="153"/>
      <c r="N155" s="154"/>
      <c r="O155" s="154"/>
      <c r="P155" s="154"/>
      <c r="Q155" s="154"/>
      <c r="R155" s="154"/>
      <c r="S155" s="154"/>
      <c r="T155" s="155"/>
      <c r="AT155" s="150" t="s">
        <v>134</v>
      </c>
      <c r="AU155" s="150" t="s">
        <v>80</v>
      </c>
      <c r="AV155" s="13" t="s">
        <v>80</v>
      </c>
      <c r="AW155" s="13" t="s">
        <v>27</v>
      </c>
      <c r="AX155" s="13" t="s">
        <v>78</v>
      </c>
      <c r="AY155" s="150" t="s">
        <v>122</v>
      </c>
    </row>
    <row r="156" spans="1:65" s="12" customFormat="1" ht="22.9" customHeight="1">
      <c r="B156" s="123"/>
      <c r="D156" s="124" t="s">
        <v>69</v>
      </c>
      <c r="E156" s="133" t="s">
        <v>129</v>
      </c>
      <c r="F156" s="133" t="s">
        <v>187</v>
      </c>
      <c r="J156" s="134">
        <f>BK156</f>
        <v>1811.04</v>
      </c>
      <c r="L156" s="123"/>
      <c r="M156" s="127"/>
      <c r="N156" s="128"/>
      <c r="O156" s="128"/>
      <c r="P156" s="129">
        <f>SUM(P157:P163)</f>
        <v>0.62973600000000007</v>
      </c>
      <c r="Q156" s="128"/>
      <c r="R156" s="129">
        <f>SUM(R157:R163)</f>
        <v>1.0187040000000001</v>
      </c>
      <c r="S156" s="128"/>
      <c r="T156" s="130">
        <f>SUM(T157:T163)</f>
        <v>0</v>
      </c>
      <c r="AR156" s="124" t="s">
        <v>78</v>
      </c>
      <c r="AT156" s="131" t="s">
        <v>69</v>
      </c>
      <c r="AU156" s="131" t="s">
        <v>78</v>
      </c>
      <c r="AY156" s="124" t="s">
        <v>122</v>
      </c>
      <c r="BK156" s="132">
        <f>SUM(BK157:BK163)</f>
        <v>1811.04</v>
      </c>
    </row>
    <row r="157" spans="1:65" s="2" customFormat="1" ht="16.5" customHeight="1">
      <c r="A157" s="28"/>
      <c r="B157" s="135"/>
      <c r="C157" s="136" t="s">
        <v>188</v>
      </c>
      <c r="D157" s="136" t="s">
        <v>124</v>
      </c>
      <c r="E157" s="137" t="s">
        <v>189</v>
      </c>
      <c r="F157" s="138" t="s">
        <v>190</v>
      </c>
      <c r="G157" s="139" t="s">
        <v>139</v>
      </c>
      <c r="H157" s="140">
        <v>0.6</v>
      </c>
      <c r="I157" s="141">
        <v>860</v>
      </c>
      <c r="J157" s="141">
        <f>ROUND(I157*H157,2)</f>
        <v>516</v>
      </c>
      <c r="K157" s="138" t="s">
        <v>146</v>
      </c>
      <c r="L157" s="29"/>
      <c r="M157" s="142" t="s">
        <v>1</v>
      </c>
      <c r="N157" s="143" t="s">
        <v>35</v>
      </c>
      <c r="O157" s="144">
        <v>0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6" t="s">
        <v>129</v>
      </c>
      <c r="AT157" s="146" t="s">
        <v>124</v>
      </c>
      <c r="AU157" s="146" t="s">
        <v>80</v>
      </c>
      <c r="AY157" s="16" t="s">
        <v>122</v>
      </c>
      <c r="BE157" s="147">
        <f>IF(N157="základní",J157,0)</f>
        <v>516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78</v>
      </c>
      <c r="BK157" s="147">
        <f>ROUND(I157*H157,2)</f>
        <v>516</v>
      </c>
      <c r="BL157" s="16" t="s">
        <v>129</v>
      </c>
      <c r="BM157" s="146" t="s">
        <v>191</v>
      </c>
    </row>
    <row r="158" spans="1:65" s="13" customFormat="1">
      <c r="B158" s="148"/>
      <c r="D158" s="149" t="s">
        <v>134</v>
      </c>
      <c r="E158" s="150" t="s">
        <v>1</v>
      </c>
      <c r="F158" s="151" t="s">
        <v>192</v>
      </c>
      <c r="H158" s="152">
        <v>0.96</v>
      </c>
      <c r="L158" s="148"/>
      <c r="M158" s="153"/>
      <c r="N158" s="154"/>
      <c r="O158" s="154"/>
      <c r="P158" s="154"/>
      <c r="Q158" s="154"/>
      <c r="R158" s="154"/>
      <c r="S158" s="154"/>
      <c r="T158" s="155"/>
      <c r="AT158" s="150" t="s">
        <v>134</v>
      </c>
      <c r="AU158" s="150" t="s">
        <v>80</v>
      </c>
      <c r="AV158" s="13" t="s">
        <v>80</v>
      </c>
      <c r="AW158" s="13" t="s">
        <v>27</v>
      </c>
      <c r="AX158" s="13" t="s">
        <v>70</v>
      </c>
      <c r="AY158" s="150" t="s">
        <v>122</v>
      </c>
    </row>
    <row r="159" spans="1:65" s="13" customFormat="1">
      <c r="B159" s="148"/>
      <c r="D159" s="149" t="s">
        <v>134</v>
      </c>
      <c r="E159" s="150" t="s">
        <v>1</v>
      </c>
      <c r="F159" s="151" t="s">
        <v>193</v>
      </c>
      <c r="H159" s="152">
        <v>9.6000000000000002E-2</v>
      </c>
      <c r="L159" s="148"/>
      <c r="M159" s="153"/>
      <c r="N159" s="154"/>
      <c r="O159" s="154"/>
      <c r="P159" s="154"/>
      <c r="Q159" s="154"/>
      <c r="R159" s="154"/>
      <c r="S159" s="154"/>
      <c r="T159" s="155"/>
      <c r="AT159" s="150" t="s">
        <v>134</v>
      </c>
      <c r="AU159" s="150" t="s">
        <v>80</v>
      </c>
      <c r="AV159" s="13" t="s">
        <v>80</v>
      </c>
      <c r="AW159" s="13" t="s">
        <v>27</v>
      </c>
      <c r="AX159" s="13" t="s">
        <v>70</v>
      </c>
      <c r="AY159" s="150" t="s">
        <v>122</v>
      </c>
    </row>
    <row r="160" spans="1:65" s="13" customFormat="1">
      <c r="B160" s="148"/>
      <c r="D160" s="149" t="s">
        <v>134</v>
      </c>
      <c r="E160" s="150" t="s">
        <v>1</v>
      </c>
      <c r="F160" s="151" t="s">
        <v>194</v>
      </c>
      <c r="H160" s="152">
        <v>-0.45600000000000002</v>
      </c>
      <c r="L160" s="148"/>
      <c r="M160" s="153"/>
      <c r="N160" s="154"/>
      <c r="O160" s="154"/>
      <c r="P160" s="154"/>
      <c r="Q160" s="154"/>
      <c r="R160" s="154"/>
      <c r="S160" s="154"/>
      <c r="T160" s="155"/>
      <c r="AT160" s="150" t="s">
        <v>134</v>
      </c>
      <c r="AU160" s="150" t="s">
        <v>80</v>
      </c>
      <c r="AV160" s="13" t="s">
        <v>80</v>
      </c>
      <c r="AW160" s="13" t="s">
        <v>27</v>
      </c>
      <c r="AX160" s="13" t="s">
        <v>70</v>
      </c>
      <c r="AY160" s="150" t="s">
        <v>122</v>
      </c>
    </row>
    <row r="161" spans="1:65" s="14" customFormat="1">
      <c r="B161" s="156"/>
      <c r="D161" s="149" t="s">
        <v>134</v>
      </c>
      <c r="E161" s="157" t="s">
        <v>1</v>
      </c>
      <c r="F161" s="158" t="s">
        <v>143</v>
      </c>
      <c r="H161" s="159">
        <v>0.60000000000000009</v>
      </c>
      <c r="L161" s="156"/>
      <c r="M161" s="160"/>
      <c r="N161" s="161"/>
      <c r="O161" s="161"/>
      <c r="P161" s="161"/>
      <c r="Q161" s="161"/>
      <c r="R161" s="161"/>
      <c r="S161" s="161"/>
      <c r="T161" s="162"/>
      <c r="AT161" s="157" t="s">
        <v>134</v>
      </c>
      <c r="AU161" s="157" t="s">
        <v>80</v>
      </c>
      <c r="AV161" s="14" t="s">
        <v>129</v>
      </c>
      <c r="AW161" s="14" t="s">
        <v>27</v>
      </c>
      <c r="AX161" s="14" t="s">
        <v>78</v>
      </c>
      <c r="AY161" s="157" t="s">
        <v>122</v>
      </c>
    </row>
    <row r="162" spans="1:65" s="2" customFormat="1" ht="16.5" customHeight="1">
      <c r="A162" s="28"/>
      <c r="B162" s="135"/>
      <c r="C162" s="136" t="s">
        <v>195</v>
      </c>
      <c r="D162" s="136" t="s">
        <v>124</v>
      </c>
      <c r="E162" s="137" t="s">
        <v>196</v>
      </c>
      <c r="F162" s="138" t="s">
        <v>197</v>
      </c>
      <c r="G162" s="139" t="s">
        <v>139</v>
      </c>
      <c r="H162" s="140">
        <v>0.45600000000000002</v>
      </c>
      <c r="I162" s="141">
        <v>2840</v>
      </c>
      <c r="J162" s="141">
        <f>ROUND(I162*H162,2)</f>
        <v>1295.04</v>
      </c>
      <c r="K162" s="138" t="s">
        <v>128</v>
      </c>
      <c r="L162" s="29"/>
      <c r="M162" s="142" t="s">
        <v>1</v>
      </c>
      <c r="N162" s="143" t="s">
        <v>35</v>
      </c>
      <c r="O162" s="144">
        <v>1.381</v>
      </c>
      <c r="P162" s="144">
        <f>O162*H162</f>
        <v>0.62973600000000007</v>
      </c>
      <c r="Q162" s="144">
        <v>2.234</v>
      </c>
      <c r="R162" s="144">
        <f>Q162*H162</f>
        <v>1.0187040000000001</v>
      </c>
      <c r="S162" s="144">
        <v>0</v>
      </c>
      <c r="T162" s="14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6" t="s">
        <v>129</v>
      </c>
      <c r="AT162" s="146" t="s">
        <v>124</v>
      </c>
      <c r="AU162" s="146" t="s">
        <v>80</v>
      </c>
      <c r="AY162" s="16" t="s">
        <v>122</v>
      </c>
      <c r="BE162" s="147">
        <f>IF(N162="základní",J162,0)</f>
        <v>1295.04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78</v>
      </c>
      <c r="BK162" s="147">
        <f>ROUND(I162*H162,2)</f>
        <v>1295.04</v>
      </c>
      <c r="BL162" s="16" t="s">
        <v>129</v>
      </c>
      <c r="BM162" s="146" t="s">
        <v>198</v>
      </c>
    </row>
    <row r="163" spans="1:65" s="13" customFormat="1">
      <c r="B163" s="148"/>
      <c r="D163" s="149" t="s">
        <v>134</v>
      </c>
      <c r="E163" s="150" t="s">
        <v>1</v>
      </c>
      <c r="F163" s="151" t="s">
        <v>199</v>
      </c>
      <c r="H163" s="152">
        <v>0.45600000000000002</v>
      </c>
      <c r="L163" s="148"/>
      <c r="M163" s="153"/>
      <c r="N163" s="154"/>
      <c r="O163" s="154"/>
      <c r="P163" s="154"/>
      <c r="Q163" s="154"/>
      <c r="R163" s="154"/>
      <c r="S163" s="154"/>
      <c r="T163" s="155"/>
      <c r="AT163" s="150" t="s">
        <v>134</v>
      </c>
      <c r="AU163" s="150" t="s">
        <v>80</v>
      </c>
      <c r="AV163" s="13" t="s">
        <v>80</v>
      </c>
      <c r="AW163" s="13" t="s">
        <v>27</v>
      </c>
      <c r="AX163" s="13" t="s">
        <v>78</v>
      </c>
      <c r="AY163" s="150" t="s">
        <v>122</v>
      </c>
    </row>
    <row r="164" spans="1:65" s="12" customFormat="1" ht="22.9" customHeight="1">
      <c r="B164" s="123"/>
      <c r="D164" s="124" t="s">
        <v>69</v>
      </c>
      <c r="E164" s="133" t="s">
        <v>149</v>
      </c>
      <c r="F164" s="133" t="s">
        <v>200</v>
      </c>
      <c r="J164" s="134">
        <f>BK164</f>
        <v>974.40000000000009</v>
      </c>
      <c r="L164" s="123"/>
      <c r="M164" s="127"/>
      <c r="N164" s="128"/>
      <c r="O164" s="128"/>
      <c r="P164" s="129">
        <f>SUM(P165:P166)</f>
        <v>1.2732000000000001</v>
      </c>
      <c r="Q164" s="128"/>
      <c r="R164" s="129">
        <f>SUM(R165:R166)</f>
        <v>0.61425599999999991</v>
      </c>
      <c r="S164" s="128"/>
      <c r="T164" s="130">
        <f>SUM(T165:T166)</f>
        <v>0</v>
      </c>
      <c r="AR164" s="124" t="s">
        <v>78</v>
      </c>
      <c r="AT164" s="131" t="s">
        <v>69</v>
      </c>
      <c r="AU164" s="131" t="s">
        <v>78</v>
      </c>
      <c r="AY164" s="124" t="s">
        <v>122</v>
      </c>
      <c r="BK164" s="132">
        <f>SUM(BK165:BK166)</f>
        <v>974.40000000000009</v>
      </c>
    </row>
    <row r="165" spans="1:65" s="2" customFormat="1" ht="16.5" customHeight="1">
      <c r="A165" s="28"/>
      <c r="B165" s="135"/>
      <c r="C165" s="136" t="s">
        <v>201</v>
      </c>
      <c r="D165" s="136" t="s">
        <v>124</v>
      </c>
      <c r="E165" s="137" t="s">
        <v>202</v>
      </c>
      <c r="F165" s="138" t="s">
        <v>203</v>
      </c>
      <c r="G165" s="139" t="s">
        <v>127</v>
      </c>
      <c r="H165" s="140">
        <v>1.2</v>
      </c>
      <c r="I165" s="141">
        <v>321</v>
      </c>
      <c r="J165" s="141">
        <f>ROUND(I165*H165,2)</f>
        <v>385.2</v>
      </c>
      <c r="K165" s="138" t="s">
        <v>128</v>
      </c>
      <c r="L165" s="29"/>
      <c r="M165" s="142" t="s">
        <v>1</v>
      </c>
      <c r="N165" s="143" t="s">
        <v>35</v>
      </c>
      <c r="O165" s="144">
        <v>0.5</v>
      </c>
      <c r="P165" s="144">
        <f>O165*H165</f>
        <v>0.6</v>
      </c>
      <c r="Q165" s="144">
        <v>0.38</v>
      </c>
      <c r="R165" s="144">
        <f>Q165*H165</f>
        <v>0.45599999999999996</v>
      </c>
      <c r="S165" s="144">
        <v>0</v>
      </c>
      <c r="T165" s="145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6" t="s">
        <v>129</v>
      </c>
      <c r="AT165" s="146" t="s">
        <v>124</v>
      </c>
      <c r="AU165" s="146" t="s">
        <v>80</v>
      </c>
      <c r="AY165" s="16" t="s">
        <v>122</v>
      </c>
      <c r="BE165" s="147">
        <f>IF(N165="základní",J165,0)</f>
        <v>385.2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6" t="s">
        <v>78</v>
      </c>
      <c r="BK165" s="147">
        <f>ROUND(I165*H165,2)</f>
        <v>385.2</v>
      </c>
      <c r="BL165" s="16" t="s">
        <v>129</v>
      </c>
      <c r="BM165" s="146" t="s">
        <v>204</v>
      </c>
    </row>
    <row r="166" spans="1:65" s="2" customFormat="1" ht="16.5" customHeight="1">
      <c r="A166" s="28"/>
      <c r="B166" s="135"/>
      <c r="C166" s="136" t="s">
        <v>8</v>
      </c>
      <c r="D166" s="136" t="s">
        <v>124</v>
      </c>
      <c r="E166" s="137" t="s">
        <v>205</v>
      </c>
      <c r="F166" s="138" t="s">
        <v>206</v>
      </c>
      <c r="G166" s="139" t="s">
        <v>127</v>
      </c>
      <c r="H166" s="140">
        <v>1.2</v>
      </c>
      <c r="I166" s="141">
        <v>491</v>
      </c>
      <c r="J166" s="141">
        <f>ROUND(I166*H166,2)</f>
        <v>589.20000000000005</v>
      </c>
      <c r="K166" s="138" t="s">
        <v>128</v>
      </c>
      <c r="L166" s="29"/>
      <c r="M166" s="142" t="s">
        <v>1</v>
      </c>
      <c r="N166" s="143" t="s">
        <v>35</v>
      </c>
      <c r="O166" s="144">
        <v>0.56100000000000005</v>
      </c>
      <c r="P166" s="144">
        <f>O166*H166</f>
        <v>0.67320000000000002</v>
      </c>
      <c r="Q166" s="144">
        <v>0.13188</v>
      </c>
      <c r="R166" s="144">
        <f>Q166*H166</f>
        <v>0.15825599999999998</v>
      </c>
      <c r="S166" s="144">
        <v>0</v>
      </c>
      <c r="T166" s="14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6" t="s">
        <v>129</v>
      </c>
      <c r="AT166" s="146" t="s">
        <v>124</v>
      </c>
      <c r="AU166" s="146" t="s">
        <v>80</v>
      </c>
      <c r="AY166" s="16" t="s">
        <v>122</v>
      </c>
      <c r="BE166" s="147">
        <f>IF(N166="základní",J166,0)</f>
        <v>589.20000000000005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6" t="s">
        <v>78</v>
      </c>
      <c r="BK166" s="147">
        <f>ROUND(I166*H166,2)</f>
        <v>589.20000000000005</v>
      </c>
      <c r="BL166" s="16" t="s">
        <v>129</v>
      </c>
      <c r="BM166" s="146" t="s">
        <v>207</v>
      </c>
    </row>
    <row r="167" spans="1:65" s="12" customFormat="1" ht="22.9" customHeight="1">
      <c r="B167" s="123"/>
      <c r="D167" s="124" t="s">
        <v>69</v>
      </c>
      <c r="E167" s="133" t="s">
        <v>164</v>
      </c>
      <c r="F167" s="133" t="s">
        <v>208</v>
      </c>
      <c r="J167" s="134">
        <f>BK167</f>
        <v>23947.58</v>
      </c>
      <c r="L167" s="123"/>
      <c r="M167" s="127"/>
      <c r="N167" s="128"/>
      <c r="O167" s="128"/>
      <c r="P167" s="129">
        <f>SUM(P168:P197)</f>
        <v>66.039600000000021</v>
      </c>
      <c r="Q167" s="128"/>
      <c r="R167" s="129">
        <f>SUM(R168:R197)</f>
        <v>0.57690001999999996</v>
      </c>
      <c r="S167" s="128"/>
      <c r="T167" s="130">
        <f>SUM(T168:T197)</f>
        <v>0</v>
      </c>
      <c r="AR167" s="124" t="s">
        <v>78</v>
      </c>
      <c r="AT167" s="131" t="s">
        <v>69</v>
      </c>
      <c r="AU167" s="131" t="s">
        <v>78</v>
      </c>
      <c r="AY167" s="124" t="s">
        <v>122</v>
      </c>
      <c r="BK167" s="132">
        <f>SUM(BK168:BK197)</f>
        <v>23947.58</v>
      </c>
    </row>
    <row r="168" spans="1:65" s="2" customFormat="1" ht="16.5" customHeight="1">
      <c r="A168" s="28"/>
      <c r="B168" s="135"/>
      <c r="C168" s="136" t="s">
        <v>209</v>
      </c>
      <c r="D168" s="136" t="s">
        <v>124</v>
      </c>
      <c r="E168" s="137" t="s">
        <v>210</v>
      </c>
      <c r="F168" s="138" t="s">
        <v>211</v>
      </c>
      <c r="G168" s="139" t="s">
        <v>212</v>
      </c>
      <c r="H168" s="140">
        <v>7</v>
      </c>
      <c r="I168" s="141">
        <v>172</v>
      </c>
      <c r="J168" s="141">
        <f>ROUND(I168*H168,2)</f>
        <v>1204</v>
      </c>
      <c r="K168" s="138" t="s">
        <v>128</v>
      </c>
      <c r="L168" s="29"/>
      <c r="M168" s="142" t="s">
        <v>1</v>
      </c>
      <c r="N168" s="143" t="s">
        <v>35</v>
      </c>
      <c r="O168" s="144">
        <v>0.28299999999999997</v>
      </c>
      <c r="P168" s="144">
        <f>O168*H168</f>
        <v>1.9809999999999999</v>
      </c>
      <c r="Q168" s="144">
        <v>3.0000000000000001E-5</v>
      </c>
      <c r="R168" s="144">
        <f>Q168*H168</f>
        <v>2.1000000000000001E-4</v>
      </c>
      <c r="S168" s="144">
        <v>0</v>
      </c>
      <c r="T168" s="14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6" t="s">
        <v>129</v>
      </c>
      <c r="AT168" s="146" t="s">
        <v>124</v>
      </c>
      <c r="AU168" s="146" t="s">
        <v>80</v>
      </c>
      <c r="AY168" s="16" t="s">
        <v>122</v>
      </c>
      <c r="BE168" s="147">
        <f>IF(N168="základní",J168,0)</f>
        <v>1204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78</v>
      </c>
      <c r="BK168" s="147">
        <f>ROUND(I168*H168,2)</f>
        <v>1204</v>
      </c>
      <c r="BL168" s="16" t="s">
        <v>129</v>
      </c>
      <c r="BM168" s="146" t="s">
        <v>213</v>
      </c>
    </row>
    <row r="169" spans="1:65" s="13" customFormat="1">
      <c r="B169" s="148"/>
      <c r="D169" s="149" t="s">
        <v>134</v>
      </c>
      <c r="E169" s="150" t="s">
        <v>1</v>
      </c>
      <c r="F169" s="151" t="s">
        <v>158</v>
      </c>
      <c r="H169" s="152">
        <v>7</v>
      </c>
      <c r="L169" s="148"/>
      <c r="M169" s="153"/>
      <c r="N169" s="154"/>
      <c r="O169" s="154"/>
      <c r="P169" s="154"/>
      <c r="Q169" s="154"/>
      <c r="R169" s="154"/>
      <c r="S169" s="154"/>
      <c r="T169" s="155"/>
      <c r="AT169" s="150" t="s">
        <v>134</v>
      </c>
      <c r="AU169" s="150" t="s">
        <v>80</v>
      </c>
      <c r="AV169" s="13" t="s">
        <v>80</v>
      </c>
      <c r="AW169" s="13" t="s">
        <v>27</v>
      </c>
      <c r="AX169" s="13" t="s">
        <v>78</v>
      </c>
      <c r="AY169" s="150" t="s">
        <v>122</v>
      </c>
    </row>
    <row r="170" spans="1:65" s="2" customFormat="1" ht="16.5" customHeight="1">
      <c r="A170" s="28"/>
      <c r="B170" s="135"/>
      <c r="C170" s="163" t="s">
        <v>214</v>
      </c>
      <c r="D170" s="163" t="s">
        <v>176</v>
      </c>
      <c r="E170" s="164" t="s">
        <v>215</v>
      </c>
      <c r="F170" s="165" t="s">
        <v>216</v>
      </c>
      <c r="G170" s="166" t="s">
        <v>212</v>
      </c>
      <c r="H170" s="167">
        <v>7.1050000000000004</v>
      </c>
      <c r="I170" s="168">
        <v>617</v>
      </c>
      <c r="J170" s="168">
        <f>ROUND(I170*H170,2)</f>
        <v>4383.79</v>
      </c>
      <c r="K170" s="165" t="s">
        <v>128</v>
      </c>
      <c r="L170" s="169"/>
      <c r="M170" s="170" t="s">
        <v>1</v>
      </c>
      <c r="N170" s="171" t="s">
        <v>35</v>
      </c>
      <c r="O170" s="144">
        <v>0</v>
      </c>
      <c r="P170" s="144">
        <f>O170*H170</f>
        <v>0</v>
      </c>
      <c r="Q170" s="144">
        <v>2.4E-2</v>
      </c>
      <c r="R170" s="144">
        <f>Q170*H170</f>
        <v>0.17052</v>
      </c>
      <c r="S170" s="144">
        <v>0</v>
      </c>
      <c r="T170" s="14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6" t="s">
        <v>164</v>
      </c>
      <c r="AT170" s="146" t="s">
        <v>176</v>
      </c>
      <c r="AU170" s="146" t="s">
        <v>80</v>
      </c>
      <c r="AY170" s="16" t="s">
        <v>122</v>
      </c>
      <c r="BE170" s="147">
        <f>IF(N170="základní",J170,0)</f>
        <v>4383.79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6" t="s">
        <v>78</v>
      </c>
      <c r="BK170" s="147">
        <f>ROUND(I170*H170,2)</f>
        <v>4383.79</v>
      </c>
      <c r="BL170" s="16" t="s">
        <v>129</v>
      </c>
      <c r="BM170" s="146" t="s">
        <v>217</v>
      </c>
    </row>
    <row r="171" spans="1:65" s="13" customFormat="1">
      <c r="B171" s="148"/>
      <c r="D171" s="149" t="s">
        <v>134</v>
      </c>
      <c r="F171" s="151" t="s">
        <v>218</v>
      </c>
      <c r="H171" s="152">
        <v>7.1050000000000004</v>
      </c>
      <c r="L171" s="148"/>
      <c r="M171" s="153"/>
      <c r="N171" s="154"/>
      <c r="O171" s="154"/>
      <c r="P171" s="154"/>
      <c r="Q171" s="154"/>
      <c r="R171" s="154"/>
      <c r="S171" s="154"/>
      <c r="T171" s="155"/>
      <c r="AT171" s="150" t="s">
        <v>134</v>
      </c>
      <c r="AU171" s="150" t="s">
        <v>80</v>
      </c>
      <c r="AV171" s="13" t="s">
        <v>80</v>
      </c>
      <c r="AW171" s="13" t="s">
        <v>3</v>
      </c>
      <c r="AX171" s="13" t="s">
        <v>78</v>
      </c>
      <c r="AY171" s="150" t="s">
        <v>122</v>
      </c>
    </row>
    <row r="172" spans="1:65" s="2" customFormat="1" ht="16.5" customHeight="1">
      <c r="A172" s="28"/>
      <c r="B172" s="135"/>
      <c r="C172" s="136" t="s">
        <v>219</v>
      </c>
      <c r="D172" s="136" t="s">
        <v>124</v>
      </c>
      <c r="E172" s="137" t="s">
        <v>220</v>
      </c>
      <c r="F172" s="138" t="s">
        <v>221</v>
      </c>
      <c r="G172" s="139" t="s">
        <v>222</v>
      </c>
      <c r="H172" s="140">
        <v>3</v>
      </c>
      <c r="I172" s="141">
        <v>195</v>
      </c>
      <c r="J172" s="141">
        <f>ROUND(I172*H172,2)</f>
        <v>585</v>
      </c>
      <c r="K172" s="138" t="s">
        <v>128</v>
      </c>
      <c r="L172" s="29"/>
      <c r="M172" s="142" t="s">
        <v>1</v>
      </c>
      <c r="N172" s="143" t="s">
        <v>35</v>
      </c>
      <c r="O172" s="144">
        <v>0.53900000000000003</v>
      </c>
      <c r="P172" s="144">
        <f>O172*H172</f>
        <v>1.617</v>
      </c>
      <c r="Q172" s="144">
        <v>6.9999999999999994E-5</v>
      </c>
      <c r="R172" s="144">
        <f>Q172*H172</f>
        <v>2.0999999999999998E-4</v>
      </c>
      <c r="S172" s="144">
        <v>0</v>
      </c>
      <c r="T172" s="14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6" t="s">
        <v>129</v>
      </c>
      <c r="AT172" s="146" t="s">
        <v>124</v>
      </c>
      <c r="AU172" s="146" t="s">
        <v>80</v>
      </c>
      <c r="AY172" s="16" t="s">
        <v>122</v>
      </c>
      <c r="BE172" s="147">
        <f>IF(N172="základní",J172,0)</f>
        <v>585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78</v>
      </c>
      <c r="BK172" s="147">
        <f>ROUND(I172*H172,2)</f>
        <v>585</v>
      </c>
      <c r="BL172" s="16" t="s">
        <v>129</v>
      </c>
      <c r="BM172" s="146" t="s">
        <v>223</v>
      </c>
    </row>
    <row r="173" spans="1:65" s="2" customFormat="1" ht="16.5" customHeight="1">
      <c r="A173" s="28"/>
      <c r="B173" s="135"/>
      <c r="C173" s="163" t="s">
        <v>224</v>
      </c>
      <c r="D173" s="163" t="s">
        <v>176</v>
      </c>
      <c r="E173" s="164" t="s">
        <v>225</v>
      </c>
      <c r="F173" s="165" t="s">
        <v>226</v>
      </c>
      <c r="G173" s="166" t="s">
        <v>222</v>
      </c>
      <c r="H173" s="167">
        <v>2.0299999999999998</v>
      </c>
      <c r="I173" s="168">
        <v>431</v>
      </c>
      <c r="J173" s="168">
        <f>ROUND(I173*H173,2)</f>
        <v>874.93</v>
      </c>
      <c r="K173" s="165" t="s">
        <v>128</v>
      </c>
      <c r="L173" s="169"/>
      <c r="M173" s="170" t="s">
        <v>1</v>
      </c>
      <c r="N173" s="171" t="s">
        <v>35</v>
      </c>
      <c r="O173" s="144">
        <v>0</v>
      </c>
      <c r="P173" s="144">
        <f>O173*H173</f>
        <v>0</v>
      </c>
      <c r="Q173" s="144">
        <v>0.01</v>
      </c>
      <c r="R173" s="144">
        <f>Q173*H173</f>
        <v>2.0299999999999999E-2</v>
      </c>
      <c r="S173" s="144">
        <v>0</v>
      </c>
      <c r="T173" s="145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6" t="s">
        <v>164</v>
      </c>
      <c r="AT173" s="146" t="s">
        <v>176</v>
      </c>
      <c r="AU173" s="146" t="s">
        <v>80</v>
      </c>
      <c r="AY173" s="16" t="s">
        <v>122</v>
      </c>
      <c r="BE173" s="147">
        <f>IF(N173="základní",J173,0)</f>
        <v>874.93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6" t="s">
        <v>78</v>
      </c>
      <c r="BK173" s="147">
        <f>ROUND(I173*H173,2)</f>
        <v>874.93</v>
      </c>
      <c r="BL173" s="16" t="s">
        <v>129</v>
      </c>
      <c r="BM173" s="146" t="s">
        <v>227</v>
      </c>
    </row>
    <row r="174" spans="1:65" s="13" customFormat="1">
      <c r="B174" s="148"/>
      <c r="D174" s="149" t="s">
        <v>134</v>
      </c>
      <c r="F174" s="151" t="s">
        <v>228</v>
      </c>
      <c r="H174" s="152">
        <v>2.0299999999999998</v>
      </c>
      <c r="L174" s="148"/>
      <c r="M174" s="153"/>
      <c r="N174" s="154"/>
      <c r="O174" s="154"/>
      <c r="P174" s="154"/>
      <c r="Q174" s="154"/>
      <c r="R174" s="154"/>
      <c r="S174" s="154"/>
      <c r="T174" s="155"/>
      <c r="AT174" s="150" t="s">
        <v>134</v>
      </c>
      <c r="AU174" s="150" t="s">
        <v>80</v>
      </c>
      <c r="AV174" s="13" t="s">
        <v>80</v>
      </c>
      <c r="AW174" s="13" t="s">
        <v>3</v>
      </c>
      <c r="AX174" s="13" t="s">
        <v>78</v>
      </c>
      <c r="AY174" s="150" t="s">
        <v>122</v>
      </c>
    </row>
    <row r="175" spans="1:65" s="2" customFormat="1" ht="16.5" customHeight="1">
      <c r="A175" s="28"/>
      <c r="B175" s="135"/>
      <c r="C175" s="163" t="s">
        <v>229</v>
      </c>
      <c r="D175" s="163" t="s">
        <v>176</v>
      </c>
      <c r="E175" s="164" t="s">
        <v>230</v>
      </c>
      <c r="F175" s="165" t="s">
        <v>231</v>
      </c>
      <c r="G175" s="166" t="s">
        <v>222</v>
      </c>
      <c r="H175" s="167">
        <v>3.0449999999999999</v>
      </c>
      <c r="I175" s="168">
        <v>431</v>
      </c>
      <c r="J175" s="168">
        <f>ROUND(I175*H175,2)</f>
        <v>1312.4</v>
      </c>
      <c r="K175" s="165" t="s">
        <v>128</v>
      </c>
      <c r="L175" s="169"/>
      <c r="M175" s="170" t="s">
        <v>1</v>
      </c>
      <c r="N175" s="171" t="s">
        <v>35</v>
      </c>
      <c r="O175" s="144">
        <v>0</v>
      </c>
      <c r="P175" s="144">
        <f>O175*H175</f>
        <v>0</v>
      </c>
      <c r="Q175" s="144">
        <v>0.01</v>
      </c>
      <c r="R175" s="144">
        <f>Q175*H175</f>
        <v>3.0450000000000001E-2</v>
      </c>
      <c r="S175" s="144">
        <v>0</v>
      </c>
      <c r="T175" s="145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6" t="s">
        <v>164</v>
      </c>
      <c r="AT175" s="146" t="s">
        <v>176</v>
      </c>
      <c r="AU175" s="146" t="s">
        <v>80</v>
      </c>
      <c r="AY175" s="16" t="s">
        <v>122</v>
      </c>
      <c r="BE175" s="147">
        <f>IF(N175="základní",J175,0)</f>
        <v>1312.4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6" t="s">
        <v>78</v>
      </c>
      <c r="BK175" s="147">
        <f>ROUND(I175*H175,2)</f>
        <v>1312.4</v>
      </c>
      <c r="BL175" s="16" t="s">
        <v>129</v>
      </c>
      <c r="BM175" s="146" t="s">
        <v>232</v>
      </c>
    </row>
    <row r="176" spans="1:65" s="13" customFormat="1">
      <c r="B176" s="148"/>
      <c r="D176" s="149" t="s">
        <v>134</v>
      </c>
      <c r="F176" s="151" t="s">
        <v>233</v>
      </c>
      <c r="H176" s="152">
        <v>3.0449999999999999</v>
      </c>
      <c r="L176" s="148"/>
      <c r="M176" s="153"/>
      <c r="N176" s="154"/>
      <c r="O176" s="154"/>
      <c r="P176" s="154"/>
      <c r="Q176" s="154"/>
      <c r="R176" s="154"/>
      <c r="S176" s="154"/>
      <c r="T176" s="155"/>
      <c r="AT176" s="150" t="s">
        <v>134</v>
      </c>
      <c r="AU176" s="150" t="s">
        <v>80</v>
      </c>
      <c r="AV176" s="13" t="s">
        <v>80</v>
      </c>
      <c r="AW176" s="13" t="s">
        <v>3</v>
      </c>
      <c r="AX176" s="13" t="s">
        <v>78</v>
      </c>
      <c r="AY176" s="150" t="s">
        <v>122</v>
      </c>
    </row>
    <row r="177" spans="1:65" s="2" customFormat="1" ht="16.5" customHeight="1">
      <c r="A177" s="28"/>
      <c r="B177" s="135"/>
      <c r="C177" s="136" t="s">
        <v>7</v>
      </c>
      <c r="D177" s="136" t="s">
        <v>124</v>
      </c>
      <c r="E177" s="137" t="s">
        <v>234</v>
      </c>
      <c r="F177" s="138" t="s">
        <v>235</v>
      </c>
      <c r="G177" s="139" t="s">
        <v>222</v>
      </c>
      <c r="H177" s="140">
        <v>1</v>
      </c>
      <c r="I177" s="141">
        <v>1720</v>
      </c>
      <c r="J177" s="141">
        <f>ROUND(I177*H177,2)</f>
        <v>1720</v>
      </c>
      <c r="K177" s="138" t="s">
        <v>128</v>
      </c>
      <c r="L177" s="29"/>
      <c r="M177" s="142" t="s">
        <v>1</v>
      </c>
      <c r="N177" s="143" t="s">
        <v>35</v>
      </c>
      <c r="O177" s="144">
        <v>4.0910000000000002</v>
      </c>
      <c r="P177" s="144">
        <f>O177*H177</f>
        <v>4.0910000000000002</v>
      </c>
      <c r="Q177" s="144">
        <v>0.2087</v>
      </c>
      <c r="R177" s="144">
        <f>Q177*H177</f>
        <v>0.2087</v>
      </c>
      <c r="S177" s="144">
        <v>0</v>
      </c>
      <c r="T177" s="145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6" t="s">
        <v>129</v>
      </c>
      <c r="AT177" s="146" t="s">
        <v>124</v>
      </c>
      <c r="AU177" s="146" t="s">
        <v>80</v>
      </c>
      <c r="AY177" s="16" t="s">
        <v>122</v>
      </c>
      <c r="BE177" s="147">
        <f>IF(N177="základní",J177,0)</f>
        <v>1720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6" t="s">
        <v>78</v>
      </c>
      <c r="BK177" s="147">
        <f>ROUND(I177*H177,2)</f>
        <v>1720</v>
      </c>
      <c r="BL177" s="16" t="s">
        <v>129</v>
      </c>
      <c r="BM177" s="146" t="s">
        <v>236</v>
      </c>
    </row>
    <row r="178" spans="1:65" s="2" customFormat="1" ht="16.5" customHeight="1">
      <c r="A178" s="28"/>
      <c r="B178" s="135"/>
      <c r="C178" s="136" t="s">
        <v>237</v>
      </c>
      <c r="D178" s="136" t="s">
        <v>124</v>
      </c>
      <c r="E178" s="137" t="s">
        <v>238</v>
      </c>
      <c r="F178" s="138" t="s">
        <v>239</v>
      </c>
      <c r="G178" s="139" t="s">
        <v>212</v>
      </c>
      <c r="H178" s="140">
        <v>0.4</v>
      </c>
      <c r="I178" s="141">
        <v>75.099999999999994</v>
      </c>
      <c r="J178" s="141">
        <f>ROUND(I178*H178,2)</f>
        <v>30.04</v>
      </c>
      <c r="K178" s="138" t="s">
        <v>128</v>
      </c>
      <c r="L178" s="29"/>
      <c r="M178" s="142" t="s">
        <v>1</v>
      </c>
      <c r="N178" s="143" t="s">
        <v>35</v>
      </c>
      <c r="O178" s="144">
        <v>0.19400000000000001</v>
      </c>
      <c r="P178" s="144">
        <f>O178*H178</f>
        <v>7.7600000000000002E-2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6" t="s">
        <v>129</v>
      </c>
      <c r="AT178" s="146" t="s">
        <v>124</v>
      </c>
      <c r="AU178" s="146" t="s">
        <v>80</v>
      </c>
      <c r="AY178" s="16" t="s">
        <v>122</v>
      </c>
      <c r="BE178" s="147">
        <f>IF(N178="základní",J178,0)</f>
        <v>30.04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6" t="s">
        <v>78</v>
      </c>
      <c r="BK178" s="147">
        <f>ROUND(I178*H178,2)</f>
        <v>30.04</v>
      </c>
      <c r="BL178" s="16" t="s">
        <v>129</v>
      </c>
      <c r="BM178" s="146" t="s">
        <v>240</v>
      </c>
    </row>
    <row r="179" spans="1:65" s="2" customFormat="1" ht="16.5" customHeight="1">
      <c r="A179" s="28"/>
      <c r="B179" s="135"/>
      <c r="C179" s="163" t="s">
        <v>241</v>
      </c>
      <c r="D179" s="163" t="s">
        <v>176</v>
      </c>
      <c r="E179" s="164" t="s">
        <v>242</v>
      </c>
      <c r="F179" s="165" t="s">
        <v>243</v>
      </c>
      <c r="G179" s="166" t="s">
        <v>212</v>
      </c>
      <c r="H179" s="167">
        <v>0.40600000000000003</v>
      </c>
      <c r="I179" s="168">
        <v>96.2</v>
      </c>
      <c r="J179" s="168">
        <f>ROUND(I179*H179,2)</f>
        <v>39.06</v>
      </c>
      <c r="K179" s="165" t="s">
        <v>128</v>
      </c>
      <c r="L179" s="169"/>
      <c r="M179" s="170" t="s">
        <v>1</v>
      </c>
      <c r="N179" s="171" t="s">
        <v>35</v>
      </c>
      <c r="O179" s="144">
        <v>0</v>
      </c>
      <c r="P179" s="144">
        <f>O179*H179</f>
        <v>0</v>
      </c>
      <c r="Q179" s="144">
        <v>6.7000000000000002E-4</v>
      </c>
      <c r="R179" s="144">
        <f>Q179*H179</f>
        <v>2.7202000000000004E-4</v>
      </c>
      <c r="S179" s="144">
        <v>0</v>
      </c>
      <c r="T179" s="145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6" t="s">
        <v>164</v>
      </c>
      <c r="AT179" s="146" t="s">
        <v>176</v>
      </c>
      <c r="AU179" s="146" t="s">
        <v>80</v>
      </c>
      <c r="AY179" s="16" t="s">
        <v>122</v>
      </c>
      <c r="BE179" s="147">
        <f>IF(N179="základní",J179,0)</f>
        <v>39.06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6" t="s">
        <v>78</v>
      </c>
      <c r="BK179" s="147">
        <f>ROUND(I179*H179,2)</f>
        <v>39.06</v>
      </c>
      <c r="BL179" s="16" t="s">
        <v>129</v>
      </c>
      <c r="BM179" s="146" t="s">
        <v>244</v>
      </c>
    </row>
    <row r="180" spans="1:65" s="13" customFormat="1">
      <c r="B180" s="148"/>
      <c r="D180" s="149" t="s">
        <v>134</v>
      </c>
      <c r="F180" s="151" t="s">
        <v>245</v>
      </c>
      <c r="H180" s="152">
        <v>0.40600000000000003</v>
      </c>
      <c r="L180" s="148"/>
      <c r="M180" s="153"/>
      <c r="N180" s="154"/>
      <c r="O180" s="154"/>
      <c r="P180" s="154"/>
      <c r="Q180" s="154"/>
      <c r="R180" s="154"/>
      <c r="S180" s="154"/>
      <c r="T180" s="155"/>
      <c r="AT180" s="150" t="s">
        <v>134</v>
      </c>
      <c r="AU180" s="150" t="s">
        <v>80</v>
      </c>
      <c r="AV180" s="13" t="s">
        <v>80</v>
      </c>
      <c r="AW180" s="13" t="s">
        <v>3</v>
      </c>
      <c r="AX180" s="13" t="s">
        <v>78</v>
      </c>
      <c r="AY180" s="150" t="s">
        <v>122</v>
      </c>
    </row>
    <row r="181" spans="1:65" s="2" customFormat="1" ht="16.5" customHeight="1">
      <c r="A181" s="28"/>
      <c r="B181" s="135"/>
      <c r="C181" s="136" t="s">
        <v>246</v>
      </c>
      <c r="D181" s="136" t="s">
        <v>124</v>
      </c>
      <c r="E181" s="137" t="s">
        <v>247</v>
      </c>
      <c r="F181" s="138" t="s">
        <v>248</v>
      </c>
      <c r="G181" s="139" t="s">
        <v>212</v>
      </c>
      <c r="H181" s="140">
        <v>8.4</v>
      </c>
      <c r="I181" s="141">
        <v>372</v>
      </c>
      <c r="J181" s="141">
        <f>ROUND(I181*H181,2)</f>
        <v>3124.8</v>
      </c>
      <c r="K181" s="138" t="s">
        <v>128</v>
      </c>
      <c r="L181" s="29"/>
      <c r="M181" s="142" t="s">
        <v>1</v>
      </c>
      <c r="N181" s="143" t="s">
        <v>35</v>
      </c>
      <c r="O181" s="144">
        <v>0.25800000000000001</v>
      </c>
      <c r="P181" s="144">
        <f>O181*H181</f>
        <v>2.1672000000000002</v>
      </c>
      <c r="Q181" s="144">
        <v>2.7599999999999999E-3</v>
      </c>
      <c r="R181" s="144">
        <f>Q181*H181</f>
        <v>2.3184E-2</v>
      </c>
      <c r="S181" s="144">
        <v>0</v>
      </c>
      <c r="T181" s="145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6" t="s">
        <v>129</v>
      </c>
      <c r="AT181" s="146" t="s">
        <v>124</v>
      </c>
      <c r="AU181" s="146" t="s">
        <v>80</v>
      </c>
      <c r="AY181" s="16" t="s">
        <v>122</v>
      </c>
      <c r="BE181" s="147">
        <f>IF(N181="základní",J181,0)</f>
        <v>3124.8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6" t="s">
        <v>78</v>
      </c>
      <c r="BK181" s="147">
        <f>ROUND(I181*H181,2)</f>
        <v>3124.8</v>
      </c>
      <c r="BL181" s="16" t="s">
        <v>129</v>
      </c>
      <c r="BM181" s="146" t="s">
        <v>249</v>
      </c>
    </row>
    <row r="182" spans="1:65" s="13" customFormat="1">
      <c r="B182" s="148"/>
      <c r="D182" s="149" t="s">
        <v>134</v>
      </c>
      <c r="E182" s="150" t="s">
        <v>1</v>
      </c>
      <c r="F182" s="151" t="s">
        <v>250</v>
      </c>
      <c r="H182" s="152">
        <v>8.4</v>
      </c>
      <c r="L182" s="148"/>
      <c r="M182" s="153"/>
      <c r="N182" s="154"/>
      <c r="O182" s="154"/>
      <c r="P182" s="154"/>
      <c r="Q182" s="154"/>
      <c r="R182" s="154"/>
      <c r="S182" s="154"/>
      <c r="T182" s="155"/>
      <c r="AT182" s="150" t="s">
        <v>134</v>
      </c>
      <c r="AU182" s="150" t="s">
        <v>80</v>
      </c>
      <c r="AV182" s="13" t="s">
        <v>80</v>
      </c>
      <c r="AW182" s="13" t="s">
        <v>27</v>
      </c>
      <c r="AX182" s="13" t="s">
        <v>78</v>
      </c>
      <c r="AY182" s="150" t="s">
        <v>122</v>
      </c>
    </row>
    <row r="183" spans="1:65" s="2" customFormat="1" ht="16.5" customHeight="1">
      <c r="A183" s="28"/>
      <c r="B183" s="135"/>
      <c r="C183" s="136" t="s">
        <v>251</v>
      </c>
      <c r="D183" s="136" t="s">
        <v>124</v>
      </c>
      <c r="E183" s="137" t="s">
        <v>252</v>
      </c>
      <c r="F183" s="138" t="s">
        <v>253</v>
      </c>
      <c r="G183" s="139" t="s">
        <v>222</v>
      </c>
      <c r="H183" s="140">
        <v>2</v>
      </c>
      <c r="I183" s="141">
        <v>259</v>
      </c>
      <c r="J183" s="141">
        <f>ROUND(I183*H183,2)</f>
        <v>518</v>
      </c>
      <c r="K183" s="138" t="s">
        <v>128</v>
      </c>
      <c r="L183" s="29"/>
      <c r="M183" s="142" t="s">
        <v>1</v>
      </c>
      <c r="N183" s="143" t="s">
        <v>35</v>
      </c>
      <c r="O183" s="144">
        <v>0.7</v>
      </c>
      <c r="P183" s="144">
        <f>O183*H183</f>
        <v>1.4</v>
      </c>
      <c r="Q183" s="144">
        <v>8.0000000000000007E-5</v>
      </c>
      <c r="R183" s="144">
        <f>Q183*H183</f>
        <v>1.6000000000000001E-4</v>
      </c>
      <c r="S183" s="144">
        <v>0</v>
      </c>
      <c r="T183" s="145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6" t="s">
        <v>129</v>
      </c>
      <c r="AT183" s="146" t="s">
        <v>124</v>
      </c>
      <c r="AU183" s="146" t="s">
        <v>80</v>
      </c>
      <c r="AY183" s="16" t="s">
        <v>122</v>
      </c>
      <c r="BE183" s="147">
        <f>IF(N183="základní",J183,0)</f>
        <v>518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6" t="s">
        <v>78</v>
      </c>
      <c r="BK183" s="147">
        <f>ROUND(I183*H183,2)</f>
        <v>518</v>
      </c>
      <c r="BL183" s="16" t="s">
        <v>129</v>
      </c>
      <c r="BM183" s="146" t="s">
        <v>254</v>
      </c>
    </row>
    <row r="184" spans="1:65" s="2" customFormat="1" ht="16.5" customHeight="1">
      <c r="A184" s="28"/>
      <c r="B184" s="135"/>
      <c r="C184" s="163" t="s">
        <v>255</v>
      </c>
      <c r="D184" s="163" t="s">
        <v>176</v>
      </c>
      <c r="E184" s="164" t="s">
        <v>256</v>
      </c>
      <c r="F184" s="165" t="s">
        <v>257</v>
      </c>
      <c r="G184" s="166" t="s">
        <v>222</v>
      </c>
      <c r="H184" s="167">
        <v>2</v>
      </c>
      <c r="I184" s="168">
        <v>293</v>
      </c>
      <c r="J184" s="168">
        <f>ROUND(I184*H184,2)</f>
        <v>586</v>
      </c>
      <c r="K184" s="165" t="s">
        <v>128</v>
      </c>
      <c r="L184" s="169"/>
      <c r="M184" s="170" t="s">
        <v>1</v>
      </c>
      <c r="N184" s="171" t="s">
        <v>35</v>
      </c>
      <c r="O184" s="144">
        <v>0</v>
      </c>
      <c r="P184" s="144">
        <f>O184*H184</f>
        <v>0</v>
      </c>
      <c r="Q184" s="144">
        <v>1.48E-3</v>
      </c>
      <c r="R184" s="144">
        <f>Q184*H184</f>
        <v>2.96E-3</v>
      </c>
      <c r="S184" s="144">
        <v>0</v>
      </c>
      <c r="T184" s="145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6" t="s">
        <v>164</v>
      </c>
      <c r="AT184" s="146" t="s">
        <v>176</v>
      </c>
      <c r="AU184" s="146" t="s">
        <v>80</v>
      </c>
      <c r="AY184" s="16" t="s">
        <v>122</v>
      </c>
      <c r="BE184" s="147">
        <f>IF(N184="základní",J184,0)</f>
        <v>586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6" t="s">
        <v>78</v>
      </c>
      <c r="BK184" s="147">
        <f>ROUND(I184*H184,2)</f>
        <v>586</v>
      </c>
      <c r="BL184" s="16" t="s">
        <v>129</v>
      </c>
      <c r="BM184" s="146" t="s">
        <v>258</v>
      </c>
    </row>
    <row r="185" spans="1:65" s="2" customFormat="1" ht="16.5" customHeight="1">
      <c r="A185" s="28"/>
      <c r="B185" s="135"/>
      <c r="C185" s="136" t="s">
        <v>259</v>
      </c>
      <c r="D185" s="136" t="s">
        <v>124</v>
      </c>
      <c r="E185" s="137" t="s">
        <v>260</v>
      </c>
      <c r="F185" s="138" t="s">
        <v>261</v>
      </c>
      <c r="G185" s="139" t="s">
        <v>222</v>
      </c>
      <c r="H185" s="140">
        <v>1</v>
      </c>
      <c r="I185" s="141">
        <v>406</v>
      </c>
      <c r="J185" s="141">
        <f>ROUND(I185*H185,2)</f>
        <v>406</v>
      </c>
      <c r="K185" s="138" t="s">
        <v>128</v>
      </c>
      <c r="L185" s="29"/>
      <c r="M185" s="142" t="s">
        <v>1</v>
      </c>
      <c r="N185" s="143" t="s">
        <v>35</v>
      </c>
      <c r="O185" s="144">
        <v>1.149</v>
      </c>
      <c r="P185" s="144">
        <f>O185*H185</f>
        <v>1.149</v>
      </c>
      <c r="Q185" s="144">
        <v>8.0000000000000007E-5</v>
      </c>
      <c r="R185" s="144">
        <f>Q185*H185</f>
        <v>8.0000000000000007E-5</v>
      </c>
      <c r="S185" s="144">
        <v>0</v>
      </c>
      <c r="T185" s="14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6" t="s">
        <v>129</v>
      </c>
      <c r="AT185" s="146" t="s">
        <v>124</v>
      </c>
      <c r="AU185" s="146" t="s">
        <v>80</v>
      </c>
      <c r="AY185" s="16" t="s">
        <v>122</v>
      </c>
      <c r="BE185" s="147">
        <f>IF(N185="základní",J185,0)</f>
        <v>406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6" t="s">
        <v>78</v>
      </c>
      <c r="BK185" s="147">
        <f>ROUND(I185*H185,2)</f>
        <v>406</v>
      </c>
      <c r="BL185" s="16" t="s">
        <v>129</v>
      </c>
      <c r="BM185" s="146" t="s">
        <v>262</v>
      </c>
    </row>
    <row r="186" spans="1:65" s="2" customFormat="1" ht="16.5" customHeight="1">
      <c r="A186" s="28"/>
      <c r="B186" s="135"/>
      <c r="C186" s="163" t="s">
        <v>263</v>
      </c>
      <c r="D186" s="163" t="s">
        <v>176</v>
      </c>
      <c r="E186" s="164" t="s">
        <v>264</v>
      </c>
      <c r="F186" s="165" t="s">
        <v>265</v>
      </c>
      <c r="G186" s="166" t="s">
        <v>222</v>
      </c>
      <c r="H186" s="167">
        <v>1</v>
      </c>
      <c r="I186" s="168">
        <v>596</v>
      </c>
      <c r="J186" s="168">
        <f>ROUND(I186*H186,2)</f>
        <v>596</v>
      </c>
      <c r="K186" s="165" t="s">
        <v>128</v>
      </c>
      <c r="L186" s="169"/>
      <c r="M186" s="170" t="s">
        <v>1</v>
      </c>
      <c r="N186" s="171" t="s">
        <v>35</v>
      </c>
      <c r="O186" s="144">
        <v>0</v>
      </c>
      <c r="P186" s="144">
        <f>O186*H186</f>
        <v>0</v>
      </c>
      <c r="Q186" s="144">
        <v>2.8E-3</v>
      </c>
      <c r="R186" s="144">
        <f>Q186*H186</f>
        <v>2.8E-3</v>
      </c>
      <c r="S186" s="144">
        <v>0</v>
      </c>
      <c r="T186" s="14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6" t="s">
        <v>164</v>
      </c>
      <c r="AT186" s="146" t="s">
        <v>176</v>
      </c>
      <c r="AU186" s="146" t="s">
        <v>80</v>
      </c>
      <c r="AY186" s="16" t="s">
        <v>122</v>
      </c>
      <c r="BE186" s="147">
        <f>IF(N186="základní",J186,0)</f>
        <v>596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78</v>
      </c>
      <c r="BK186" s="147">
        <f>ROUND(I186*H186,2)</f>
        <v>596</v>
      </c>
      <c r="BL186" s="16" t="s">
        <v>129</v>
      </c>
      <c r="BM186" s="146" t="s">
        <v>266</v>
      </c>
    </row>
    <row r="187" spans="1:65" s="2" customFormat="1" ht="16.5" customHeight="1">
      <c r="A187" s="28"/>
      <c r="B187" s="135"/>
      <c r="C187" s="136" t="s">
        <v>267</v>
      </c>
      <c r="D187" s="136" t="s">
        <v>124</v>
      </c>
      <c r="E187" s="137" t="s">
        <v>268</v>
      </c>
      <c r="F187" s="138" t="s">
        <v>269</v>
      </c>
      <c r="G187" s="139" t="s">
        <v>212</v>
      </c>
      <c r="H187" s="140">
        <v>15.4</v>
      </c>
      <c r="I187" s="141">
        <v>22.3</v>
      </c>
      <c r="J187" s="141">
        <f>ROUND(I187*H187,2)</f>
        <v>343.42</v>
      </c>
      <c r="K187" s="138" t="s">
        <v>128</v>
      </c>
      <c r="L187" s="29"/>
      <c r="M187" s="142" t="s">
        <v>1</v>
      </c>
      <c r="N187" s="143" t="s">
        <v>35</v>
      </c>
      <c r="O187" s="144">
        <v>5.5E-2</v>
      </c>
      <c r="P187" s="144">
        <f>O187*H187</f>
        <v>0.84699999999999998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6" t="s">
        <v>129</v>
      </c>
      <c r="AT187" s="146" t="s">
        <v>124</v>
      </c>
      <c r="AU187" s="146" t="s">
        <v>80</v>
      </c>
      <c r="AY187" s="16" t="s">
        <v>122</v>
      </c>
      <c r="BE187" s="147">
        <f>IF(N187="základní",J187,0)</f>
        <v>343.42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6" t="s">
        <v>78</v>
      </c>
      <c r="BK187" s="147">
        <f>ROUND(I187*H187,2)</f>
        <v>343.42</v>
      </c>
      <c r="BL187" s="16" t="s">
        <v>129</v>
      </c>
      <c r="BM187" s="146" t="s">
        <v>270</v>
      </c>
    </row>
    <row r="188" spans="1:65" s="13" customFormat="1">
      <c r="B188" s="148"/>
      <c r="D188" s="149" t="s">
        <v>134</v>
      </c>
      <c r="E188" s="150" t="s">
        <v>1</v>
      </c>
      <c r="F188" s="151" t="s">
        <v>271</v>
      </c>
      <c r="H188" s="152">
        <v>15.4</v>
      </c>
      <c r="L188" s="148"/>
      <c r="M188" s="153"/>
      <c r="N188" s="154"/>
      <c r="O188" s="154"/>
      <c r="P188" s="154"/>
      <c r="Q188" s="154"/>
      <c r="R188" s="154"/>
      <c r="S188" s="154"/>
      <c r="T188" s="155"/>
      <c r="AT188" s="150" t="s">
        <v>134</v>
      </c>
      <c r="AU188" s="150" t="s">
        <v>80</v>
      </c>
      <c r="AV188" s="13" t="s">
        <v>80</v>
      </c>
      <c r="AW188" s="13" t="s">
        <v>27</v>
      </c>
      <c r="AX188" s="13" t="s">
        <v>78</v>
      </c>
      <c r="AY188" s="150" t="s">
        <v>122</v>
      </c>
    </row>
    <row r="189" spans="1:65" s="2" customFormat="1" ht="16.5" customHeight="1">
      <c r="A189" s="28"/>
      <c r="B189" s="135"/>
      <c r="C189" s="136" t="s">
        <v>272</v>
      </c>
      <c r="D189" s="136" t="s">
        <v>124</v>
      </c>
      <c r="E189" s="137" t="s">
        <v>273</v>
      </c>
      <c r="F189" s="138" t="s">
        <v>274</v>
      </c>
      <c r="G189" s="139" t="s">
        <v>222</v>
      </c>
      <c r="H189" s="140">
        <v>5</v>
      </c>
      <c r="I189" s="141">
        <v>300</v>
      </c>
      <c r="J189" s="141">
        <f t="shared" ref="J189:J196" si="0">ROUND(I189*H189,2)</f>
        <v>1500</v>
      </c>
      <c r="K189" s="138" t="s">
        <v>128</v>
      </c>
      <c r="L189" s="29"/>
      <c r="M189" s="142" t="s">
        <v>1</v>
      </c>
      <c r="N189" s="143" t="s">
        <v>35</v>
      </c>
      <c r="O189" s="144">
        <v>10.3</v>
      </c>
      <c r="P189" s="144">
        <f t="shared" ref="P189:P196" si="1">O189*H189</f>
        <v>51.5</v>
      </c>
      <c r="Q189" s="144">
        <v>0</v>
      </c>
      <c r="R189" s="144">
        <f t="shared" ref="R189:R196" si="2">Q189*H189</f>
        <v>0</v>
      </c>
      <c r="S189" s="144">
        <v>0</v>
      </c>
      <c r="T189" s="145">
        <f t="shared" ref="T189:T196" si="3"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6" t="s">
        <v>129</v>
      </c>
      <c r="AT189" s="146" t="s">
        <v>124</v>
      </c>
      <c r="AU189" s="146" t="s">
        <v>80</v>
      </c>
      <c r="AY189" s="16" t="s">
        <v>122</v>
      </c>
      <c r="BE189" s="147">
        <f t="shared" ref="BE189:BE196" si="4">IF(N189="základní",J189,0)</f>
        <v>1500</v>
      </c>
      <c r="BF189" s="147">
        <f t="shared" ref="BF189:BF196" si="5">IF(N189="snížená",J189,0)</f>
        <v>0</v>
      </c>
      <c r="BG189" s="147">
        <f t="shared" ref="BG189:BG196" si="6">IF(N189="zákl. přenesená",J189,0)</f>
        <v>0</v>
      </c>
      <c r="BH189" s="147">
        <f t="shared" ref="BH189:BH196" si="7">IF(N189="sníž. přenesená",J189,0)</f>
        <v>0</v>
      </c>
      <c r="BI189" s="147">
        <f t="shared" ref="BI189:BI196" si="8">IF(N189="nulová",J189,0)</f>
        <v>0</v>
      </c>
      <c r="BJ189" s="16" t="s">
        <v>78</v>
      </c>
      <c r="BK189" s="147">
        <f t="shared" ref="BK189:BK196" si="9">ROUND(I189*H189,2)</f>
        <v>1500</v>
      </c>
      <c r="BL189" s="16" t="s">
        <v>129</v>
      </c>
      <c r="BM189" s="146" t="s">
        <v>275</v>
      </c>
    </row>
    <row r="190" spans="1:65" s="2" customFormat="1" ht="16.5" customHeight="1">
      <c r="A190" s="28"/>
      <c r="B190" s="135"/>
      <c r="C190" s="136" t="s">
        <v>276</v>
      </c>
      <c r="D190" s="136" t="s">
        <v>124</v>
      </c>
      <c r="E190" s="137" t="s">
        <v>277</v>
      </c>
      <c r="F190" s="138" t="s">
        <v>278</v>
      </c>
      <c r="G190" s="139" t="s">
        <v>222</v>
      </c>
      <c r="H190" s="140">
        <v>1</v>
      </c>
      <c r="I190" s="141">
        <v>1020</v>
      </c>
      <c r="J190" s="141">
        <f t="shared" si="0"/>
        <v>1020</v>
      </c>
      <c r="K190" s="138" t="s">
        <v>146</v>
      </c>
      <c r="L190" s="29"/>
      <c r="M190" s="142" t="s">
        <v>1</v>
      </c>
      <c r="N190" s="143" t="s">
        <v>35</v>
      </c>
      <c r="O190" s="144">
        <v>0</v>
      </c>
      <c r="P190" s="144">
        <f t="shared" si="1"/>
        <v>0</v>
      </c>
      <c r="Q190" s="144">
        <v>4.0050000000000002E-2</v>
      </c>
      <c r="R190" s="144">
        <f t="shared" si="2"/>
        <v>4.0050000000000002E-2</v>
      </c>
      <c r="S190" s="144">
        <v>0</v>
      </c>
      <c r="T190" s="145">
        <f t="shared" si="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6" t="s">
        <v>129</v>
      </c>
      <c r="AT190" s="146" t="s">
        <v>124</v>
      </c>
      <c r="AU190" s="146" t="s">
        <v>80</v>
      </c>
      <c r="AY190" s="16" t="s">
        <v>122</v>
      </c>
      <c r="BE190" s="147">
        <f t="shared" si="4"/>
        <v>1020</v>
      </c>
      <c r="BF190" s="147">
        <f t="shared" si="5"/>
        <v>0</v>
      </c>
      <c r="BG190" s="147">
        <f t="shared" si="6"/>
        <v>0</v>
      </c>
      <c r="BH190" s="147">
        <f t="shared" si="7"/>
        <v>0</v>
      </c>
      <c r="BI190" s="147">
        <f t="shared" si="8"/>
        <v>0</v>
      </c>
      <c r="BJ190" s="16" t="s">
        <v>78</v>
      </c>
      <c r="BK190" s="147">
        <f t="shared" si="9"/>
        <v>1020</v>
      </c>
      <c r="BL190" s="16" t="s">
        <v>129</v>
      </c>
      <c r="BM190" s="146" t="s">
        <v>279</v>
      </c>
    </row>
    <row r="191" spans="1:65" s="2" customFormat="1" ht="16.5" customHeight="1">
      <c r="A191" s="28"/>
      <c r="B191" s="135"/>
      <c r="C191" s="136" t="s">
        <v>280</v>
      </c>
      <c r="D191" s="136" t="s">
        <v>124</v>
      </c>
      <c r="E191" s="137" t="s">
        <v>281</v>
      </c>
      <c r="F191" s="138" t="s">
        <v>282</v>
      </c>
      <c r="G191" s="139" t="s">
        <v>222</v>
      </c>
      <c r="H191" s="140">
        <v>1</v>
      </c>
      <c r="I191" s="141">
        <v>1270</v>
      </c>
      <c r="J191" s="141">
        <f t="shared" si="0"/>
        <v>1270</v>
      </c>
      <c r="K191" s="138" t="s">
        <v>128</v>
      </c>
      <c r="L191" s="29"/>
      <c r="M191" s="142" t="s">
        <v>1</v>
      </c>
      <c r="N191" s="143" t="s">
        <v>35</v>
      </c>
      <c r="O191" s="144">
        <v>0.5</v>
      </c>
      <c r="P191" s="144">
        <f t="shared" si="1"/>
        <v>0.5</v>
      </c>
      <c r="Q191" s="144">
        <v>6.4049999999999996E-2</v>
      </c>
      <c r="R191" s="144">
        <f t="shared" si="2"/>
        <v>6.4049999999999996E-2</v>
      </c>
      <c r="S191" s="144">
        <v>0</v>
      </c>
      <c r="T191" s="145">
        <f t="shared" si="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6" t="s">
        <v>129</v>
      </c>
      <c r="AT191" s="146" t="s">
        <v>124</v>
      </c>
      <c r="AU191" s="146" t="s">
        <v>80</v>
      </c>
      <c r="AY191" s="16" t="s">
        <v>122</v>
      </c>
      <c r="BE191" s="147">
        <f t="shared" si="4"/>
        <v>1270</v>
      </c>
      <c r="BF191" s="147">
        <f t="shared" si="5"/>
        <v>0</v>
      </c>
      <c r="BG191" s="147">
        <f t="shared" si="6"/>
        <v>0</v>
      </c>
      <c r="BH191" s="147">
        <f t="shared" si="7"/>
        <v>0</v>
      </c>
      <c r="BI191" s="147">
        <f t="shared" si="8"/>
        <v>0</v>
      </c>
      <c r="BJ191" s="16" t="s">
        <v>78</v>
      </c>
      <c r="BK191" s="147">
        <f t="shared" si="9"/>
        <v>1270</v>
      </c>
      <c r="BL191" s="16" t="s">
        <v>129</v>
      </c>
      <c r="BM191" s="146" t="s">
        <v>283</v>
      </c>
    </row>
    <row r="192" spans="1:65" s="2" customFormat="1" ht="16.5" customHeight="1">
      <c r="A192" s="28"/>
      <c r="B192" s="135"/>
      <c r="C192" s="136" t="s">
        <v>284</v>
      </c>
      <c r="D192" s="136" t="s">
        <v>124</v>
      </c>
      <c r="E192" s="137" t="s">
        <v>285</v>
      </c>
      <c r="F192" s="138" t="s">
        <v>286</v>
      </c>
      <c r="G192" s="139" t="s">
        <v>222</v>
      </c>
      <c r="H192" s="140">
        <v>2</v>
      </c>
      <c r="I192" s="141">
        <v>980</v>
      </c>
      <c r="J192" s="141">
        <f t="shared" si="0"/>
        <v>1960</v>
      </c>
      <c r="K192" s="138" t="s">
        <v>146</v>
      </c>
      <c r="L192" s="29"/>
      <c r="M192" s="142" t="s">
        <v>1</v>
      </c>
      <c r="N192" s="143" t="s">
        <v>35</v>
      </c>
      <c r="O192" s="144">
        <v>0</v>
      </c>
      <c r="P192" s="144">
        <f t="shared" si="1"/>
        <v>0</v>
      </c>
      <c r="Q192" s="144">
        <v>3.96E-3</v>
      </c>
      <c r="R192" s="144">
        <f t="shared" si="2"/>
        <v>7.92E-3</v>
      </c>
      <c r="S192" s="144">
        <v>0</v>
      </c>
      <c r="T192" s="145">
        <f t="shared" si="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6" t="s">
        <v>129</v>
      </c>
      <c r="AT192" s="146" t="s">
        <v>124</v>
      </c>
      <c r="AU192" s="146" t="s">
        <v>80</v>
      </c>
      <c r="AY192" s="16" t="s">
        <v>122</v>
      </c>
      <c r="BE192" s="147">
        <f t="shared" si="4"/>
        <v>1960</v>
      </c>
      <c r="BF192" s="147">
        <f t="shared" si="5"/>
        <v>0</v>
      </c>
      <c r="BG192" s="147">
        <f t="shared" si="6"/>
        <v>0</v>
      </c>
      <c r="BH192" s="147">
        <f t="shared" si="7"/>
        <v>0</v>
      </c>
      <c r="BI192" s="147">
        <f t="shared" si="8"/>
        <v>0</v>
      </c>
      <c r="BJ192" s="16" t="s">
        <v>78</v>
      </c>
      <c r="BK192" s="147">
        <f t="shared" si="9"/>
        <v>1960</v>
      </c>
      <c r="BL192" s="16" t="s">
        <v>129</v>
      </c>
      <c r="BM192" s="146" t="s">
        <v>287</v>
      </c>
    </row>
    <row r="193" spans="1:65" s="2" customFormat="1" ht="16.5" customHeight="1">
      <c r="A193" s="28"/>
      <c r="B193" s="135"/>
      <c r="C193" s="136" t="s">
        <v>288</v>
      </c>
      <c r="D193" s="136" t="s">
        <v>124</v>
      </c>
      <c r="E193" s="137" t="s">
        <v>289</v>
      </c>
      <c r="F193" s="138" t="s">
        <v>290</v>
      </c>
      <c r="G193" s="139" t="s">
        <v>222</v>
      </c>
      <c r="H193" s="140">
        <v>2</v>
      </c>
      <c r="I193" s="141">
        <v>590</v>
      </c>
      <c r="J193" s="141">
        <f t="shared" si="0"/>
        <v>1180</v>
      </c>
      <c r="K193" s="138" t="s">
        <v>146</v>
      </c>
      <c r="L193" s="29"/>
      <c r="M193" s="142" t="s">
        <v>1</v>
      </c>
      <c r="N193" s="143" t="s">
        <v>35</v>
      </c>
      <c r="O193" s="144">
        <v>0</v>
      </c>
      <c r="P193" s="144">
        <f t="shared" si="1"/>
        <v>0</v>
      </c>
      <c r="Q193" s="144">
        <v>0</v>
      </c>
      <c r="R193" s="144">
        <f t="shared" si="2"/>
        <v>0</v>
      </c>
      <c r="S193" s="144">
        <v>0</v>
      </c>
      <c r="T193" s="145">
        <f t="shared" si="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6" t="s">
        <v>129</v>
      </c>
      <c r="AT193" s="146" t="s">
        <v>124</v>
      </c>
      <c r="AU193" s="146" t="s">
        <v>80</v>
      </c>
      <c r="AY193" s="16" t="s">
        <v>122</v>
      </c>
      <c r="BE193" s="147">
        <f t="shared" si="4"/>
        <v>1180</v>
      </c>
      <c r="BF193" s="147">
        <f t="shared" si="5"/>
        <v>0</v>
      </c>
      <c r="BG193" s="147">
        <f t="shared" si="6"/>
        <v>0</v>
      </c>
      <c r="BH193" s="147">
        <f t="shared" si="7"/>
        <v>0</v>
      </c>
      <c r="BI193" s="147">
        <f t="shared" si="8"/>
        <v>0</v>
      </c>
      <c r="BJ193" s="16" t="s">
        <v>78</v>
      </c>
      <c r="BK193" s="147">
        <f t="shared" si="9"/>
        <v>1180</v>
      </c>
      <c r="BL193" s="16" t="s">
        <v>129</v>
      </c>
      <c r="BM193" s="146" t="s">
        <v>291</v>
      </c>
    </row>
    <row r="194" spans="1:65" s="2" customFormat="1" ht="16.5" customHeight="1">
      <c r="A194" s="28"/>
      <c r="B194" s="135"/>
      <c r="C194" s="136" t="s">
        <v>292</v>
      </c>
      <c r="D194" s="136" t="s">
        <v>124</v>
      </c>
      <c r="E194" s="137" t="s">
        <v>293</v>
      </c>
      <c r="F194" s="138" t="s">
        <v>294</v>
      </c>
      <c r="G194" s="139" t="s">
        <v>222</v>
      </c>
      <c r="H194" s="140">
        <v>2</v>
      </c>
      <c r="I194" s="141">
        <v>546</v>
      </c>
      <c r="J194" s="141">
        <f t="shared" si="0"/>
        <v>1092</v>
      </c>
      <c r="K194" s="138" t="s">
        <v>128</v>
      </c>
      <c r="L194" s="29"/>
      <c r="M194" s="142" t="s">
        <v>1</v>
      </c>
      <c r="N194" s="143" t="s">
        <v>35</v>
      </c>
      <c r="O194" s="144">
        <v>0.16700000000000001</v>
      </c>
      <c r="P194" s="144">
        <f t="shared" si="1"/>
        <v>0.33400000000000002</v>
      </c>
      <c r="Q194" s="144">
        <v>1.9400000000000001E-3</v>
      </c>
      <c r="R194" s="144">
        <f t="shared" si="2"/>
        <v>3.8800000000000002E-3</v>
      </c>
      <c r="S194" s="144">
        <v>0</v>
      </c>
      <c r="T194" s="145">
        <f t="shared" si="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6" t="s">
        <v>129</v>
      </c>
      <c r="AT194" s="146" t="s">
        <v>124</v>
      </c>
      <c r="AU194" s="146" t="s">
        <v>80</v>
      </c>
      <c r="AY194" s="16" t="s">
        <v>122</v>
      </c>
      <c r="BE194" s="147">
        <f t="shared" si="4"/>
        <v>1092</v>
      </c>
      <c r="BF194" s="147">
        <f t="shared" si="5"/>
        <v>0</v>
      </c>
      <c r="BG194" s="147">
        <f t="shared" si="6"/>
        <v>0</v>
      </c>
      <c r="BH194" s="147">
        <f t="shared" si="7"/>
        <v>0</v>
      </c>
      <c r="BI194" s="147">
        <f t="shared" si="8"/>
        <v>0</v>
      </c>
      <c r="BJ194" s="16" t="s">
        <v>78</v>
      </c>
      <c r="BK194" s="147">
        <f t="shared" si="9"/>
        <v>1092</v>
      </c>
      <c r="BL194" s="16" t="s">
        <v>129</v>
      </c>
      <c r="BM194" s="146" t="s">
        <v>295</v>
      </c>
    </row>
    <row r="195" spans="1:65" s="2" customFormat="1" ht="16.5" customHeight="1">
      <c r="A195" s="28"/>
      <c r="B195" s="135"/>
      <c r="C195" s="136" t="s">
        <v>296</v>
      </c>
      <c r="D195" s="136" t="s">
        <v>124</v>
      </c>
      <c r="E195" s="137" t="s">
        <v>297</v>
      </c>
      <c r="F195" s="138" t="s">
        <v>298</v>
      </c>
      <c r="G195" s="139" t="s">
        <v>212</v>
      </c>
      <c r="H195" s="140">
        <v>0.4</v>
      </c>
      <c r="I195" s="141">
        <v>47.2</v>
      </c>
      <c r="J195" s="141">
        <f t="shared" si="0"/>
        <v>18.88</v>
      </c>
      <c r="K195" s="138" t="s">
        <v>128</v>
      </c>
      <c r="L195" s="29"/>
      <c r="M195" s="142" t="s">
        <v>1</v>
      </c>
      <c r="N195" s="143" t="s">
        <v>35</v>
      </c>
      <c r="O195" s="144">
        <v>5.3999999999999999E-2</v>
      </c>
      <c r="P195" s="144">
        <f t="shared" si="1"/>
        <v>2.1600000000000001E-2</v>
      </c>
      <c r="Q195" s="144">
        <v>1.9000000000000001E-4</v>
      </c>
      <c r="R195" s="144">
        <f t="shared" si="2"/>
        <v>7.6000000000000004E-5</v>
      </c>
      <c r="S195" s="144">
        <v>0</v>
      </c>
      <c r="T195" s="145">
        <f t="shared" si="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6" t="s">
        <v>129</v>
      </c>
      <c r="AT195" s="146" t="s">
        <v>124</v>
      </c>
      <c r="AU195" s="146" t="s">
        <v>80</v>
      </c>
      <c r="AY195" s="16" t="s">
        <v>122</v>
      </c>
      <c r="BE195" s="147">
        <f t="shared" si="4"/>
        <v>18.88</v>
      </c>
      <c r="BF195" s="147">
        <f t="shared" si="5"/>
        <v>0</v>
      </c>
      <c r="BG195" s="147">
        <f t="shared" si="6"/>
        <v>0</v>
      </c>
      <c r="BH195" s="147">
        <f t="shared" si="7"/>
        <v>0</v>
      </c>
      <c r="BI195" s="147">
        <f t="shared" si="8"/>
        <v>0</v>
      </c>
      <c r="BJ195" s="16" t="s">
        <v>78</v>
      </c>
      <c r="BK195" s="147">
        <f t="shared" si="9"/>
        <v>18.88</v>
      </c>
      <c r="BL195" s="16" t="s">
        <v>129</v>
      </c>
      <c r="BM195" s="146" t="s">
        <v>299</v>
      </c>
    </row>
    <row r="196" spans="1:65" s="2" customFormat="1" ht="16.5" customHeight="1">
      <c r="A196" s="28"/>
      <c r="B196" s="135"/>
      <c r="C196" s="136" t="s">
        <v>300</v>
      </c>
      <c r="D196" s="136" t="s">
        <v>124</v>
      </c>
      <c r="E196" s="137" t="s">
        <v>301</v>
      </c>
      <c r="F196" s="138" t="s">
        <v>302</v>
      </c>
      <c r="G196" s="139" t="s">
        <v>212</v>
      </c>
      <c r="H196" s="140">
        <v>15.4</v>
      </c>
      <c r="I196" s="141">
        <v>11.9</v>
      </c>
      <c r="J196" s="141">
        <f t="shared" si="0"/>
        <v>183.26</v>
      </c>
      <c r="K196" s="138" t="s">
        <v>128</v>
      </c>
      <c r="L196" s="29"/>
      <c r="M196" s="142" t="s">
        <v>1</v>
      </c>
      <c r="N196" s="143" t="s">
        <v>35</v>
      </c>
      <c r="O196" s="144">
        <v>2.3E-2</v>
      </c>
      <c r="P196" s="144">
        <f t="shared" si="1"/>
        <v>0.35420000000000001</v>
      </c>
      <c r="Q196" s="144">
        <v>6.9999999999999994E-5</v>
      </c>
      <c r="R196" s="144">
        <f t="shared" si="2"/>
        <v>1.078E-3</v>
      </c>
      <c r="S196" s="144">
        <v>0</v>
      </c>
      <c r="T196" s="145">
        <f t="shared" si="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6" t="s">
        <v>129</v>
      </c>
      <c r="AT196" s="146" t="s">
        <v>124</v>
      </c>
      <c r="AU196" s="146" t="s">
        <v>80</v>
      </c>
      <c r="AY196" s="16" t="s">
        <v>122</v>
      </c>
      <c r="BE196" s="147">
        <f t="shared" si="4"/>
        <v>183.26</v>
      </c>
      <c r="BF196" s="147">
        <f t="shared" si="5"/>
        <v>0</v>
      </c>
      <c r="BG196" s="147">
        <f t="shared" si="6"/>
        <v>0</v>
      </c>
      <c r="BH196" s="147">
        <f t="shared" si="7"/>
        <v>0</v>
      </c>
      <c r="BI196" s="147">
        <f t="shared" si="8"/>
        <v>0</v>
      </c>
      <c r="BJ196" s="16" t="s">
        <v>78</v>
      </c>
      <c r="BK196" s="147">
        <f t="shared" si="9"/>
        <v>183.26</v>
      </c>
      <c r="BL196" s="16" t="s">
        <v>129</v>
      </c>
      <c r="BM196" s="146" t="s">
        <v>303</v>
      </c>
    </row>
    <row r="197" spans="1:65" s="13" customFormat="1">
      <c r="B197" s="148"/>
      <c r="D197" s="149" t="s">
        <v>134</v>
      </c>
      <c r="E197" s="150" t="s">
        <v>1</v>
      </c>
      <c r="F197" s="151" t="s">
        <v>271</v>
      </c>
      <c r="H197" s="152">
        <v>15.4</v>
      </c>
      <c r="L197" s="148"/>
      <c r="M197" s="153"/>
      <c r="N197" s="154"/>
      <c r="O197" s="154"/>
      <c r="P197" s="154"/>
      <c r="Q197" s="154"/>
      <c r="R197" s="154"/>
      <c r="S197" s="154"/>
      <c r="T197" s="155"/>
      <c r="AT197" s="150" t="s">
        <v>134</v>
      </c>
      <c r="AU197" s="150" t="s">
        <v>80</v>
      </c>
      <c r="AV197" s="13" t="s">
        <v>80</v>
      </c>
      <c r="AW197" s="13" t="s">
        <v>27</v>
      </c>
      <c r="AX197" s="13" t="s">
        <v>78</v>
      </c>
      <c r="AY197" s="150" t="s">
        <v>122</v>
      </c>
    </row>
    <row r="198" spans="1:65" s="12" customFormat="1" ht="22.9" customHeight="1">
      <c r="B198" s="123"/>
      <c r="D198" s="124" t="s">
        <v>69</v>
      </c>
      <c r="E198" s="133" t="s">
        <v>169</v>
      </c>
      <c r="F198" s="133" t="s">
        <v>304</v>
      </c>
      <c r="J198" s="134">
        <f>BK198</f>
        <v>2477.38</v>
      </c>
      <c r="L198" s="123"/>
      <c r="M198" s="127"/>
      <c r="N198" s="128"/>
      <c r="O198" s="128"/>
      <c r="P198" s="129">
        <f>SUM(P199:P204)</f>
        <v>7.2943999999999996</v>
      </c>
      <c r="Q198" s="128"/>
      <c r="R198" s="129">
        <f>SUM(R199:R204)</f>
        <v>1.3000000000000002E-4</v>
      </c>
      <c r="S198" s="128"/>
      <c r="T198" s="130">
        <f>SUM(T199:T204)</f>
        <v>3.4000000000000002E-2</v>
      </c>
      <c r="AR198" s="124" t="s">
        <v>78</v>
      </c>
      <c r="AT198" s="131" t="s">
        <v>69</v>
      </c>
      <c r="AU198" s="131" t="s">
        <v>78</v>
      </c>
      <c r="AY198" s="124" t="s">
        <v>122</v>
      </c>
      <c r="BK198" s="132">
        <f>SUM(BK199:BK204)</f>
        <v>2477.38</v>
      </c>
    </row>
    <row r="199" spans="1:65" s="2" customFormat="1" ht="16.5" customHeight="1">
      <c r="A199" s="28"/>
      <c r="B199" s="135"/>
      <c r="C199" s="136" t="s">
        <v>305</v>
      </c>
      <c r="D199" s="136" t="s">
        <v>124</v>
      </c>
      <c r="E199" s="137" t="s">
        <v>306</v>
      </c>
      <c r="F199" s="138" t="s">
        <v>307</v>
      </c>
      <c r="G199" s="139" t="s">
        <v>212</v>
      </c>
      <c r="H199" s="140">
        <v>6.4</v>
      </c>
      <c r="I199" s="141">
        <v>81.7</v>
      </c>
      <c r="J199" s="141">
        <f>ROUND(I199*H199,2)</f>
        <v>522.88</v>
      </c>
      <c r="K199" s="138" t="s">
        <v>128</v>
      </c>
      <c r="L199" s="29"/>
      <c r="M199" s="142" t="s">
        <v>1</v>
      </c>
      <c r="N199" s="143" t="s">
        <v>35</v>
      </c>
      <c r="O199" s="144">
        <v>0.19600000000000001</v>
      </c>
      <c r="P199" s="144">
        <f>O199*H199</f>
        <v>1.2544000000000002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6" t="s">
        <v>129</v>
      </c>
      <c r="AT199" s="146" t="s">
        <v>124</v>
      </c>
      <c r="AU199" s="146" t="s">
        <v>80</v>
      </c>
      <c r="AY199" s="16" t="s">
        <v>122</v>
      </c>
      <c r="BE199" s="147">
        <f>IF(N199="základní",J199,0)</f>
        <v>522.88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6" t="s">
        <v>78</v>
      </c>
      <c r="BK199" s="147">
        <f>ROUND(I199*H199,2)</f>
        <v>522.88</v>
      </c>
      <c r="BL199" s="16" t="s">
        <v>129</v>
      </c>
      <c r="BM199" s="146" t="s">
        <v>308</v>
      </c>
    </row>
    <row r="200" spans="1:65" s="13" customFormat="1">
      <c r="B200" s="148"/>
      <c r="D200" s="149" t="s">
        <v>134</v>
      </c>
      <c r="E200" s="150" t="s">
        <v>1</v>
      </c>
      <c r="F200" s="151" t="s">
        <v>309</v>
      </c>
      <c r="H200" s="152">
        <v>6.4</v>
      </c>
      <c r="L200" s="148"/>
      <c r="M200" s="153"/>
      <c r="N200" s="154"/>
      <c r="O200" s="154"/>
      <c r="P200" s="154"/>
      <c r="Q200" s="154"/>
      <c r="R200" s="154"/>
      <c r="S200" s="154"/>
      <c r="T200" s="155"/>
      <c r="AT200" s="150" t="s">
        <v>134</v>
      </c>
      <c r="AU200" s="150" t="s">
        <v>80</v>
      </c>
      <c r="AV200" s="13" t="s">
        <v>80</v>
      </c>
      <c r="AW200" s="13" t="s">
        <v>27</v>
      </c>
      <c r="AX200" s="13" t="s">
        <v>78</v>
      </c>
      <c r="AY200" s="150" t="s">
        <v>122</v>
      </c>
    </row>
    <row r="201" spans="1:65" s="2" customFormat="1" ht="16.5" customHeight="1">
      <c r="A201" s="28"/>
      <c r="B201" s="135"/>
      <c r="C201" s="136" t="s">
        <v>310</v>
      </c>
      <c r="D201" s="136" t="s">
        <v>124</v>
      </c>
      <c r="E201" s="137" t="s">
        <v>311</v>
      </c>
      <c r="F201" s="138" t="s">
        <v>312</v>
      </c>
      <c r="G201" s="139" t="s">
        <v>127</v>
      </c>
      <c r="H201" s="140">
        <v>13</v>
      </c>
      <c r="I201" s="141">
        <v>53.5</v>
      </c>
      <c r="J201" s="141">
        <f>ROUND(I201*H201,2)</f>
        <v>695.5</v>
      </c>
      <c r="K201" s="138" t="s">
        <v>128</v>
      </c>
      <c r="L201" s="29"/>
      <c r="M201" s="142" t="s">
        <v>1</v>
      </c>
      <c r="N201" s="143" t="s">
        <v>35</v>
      </c>
      <c r="O201" s="144">
        <v>0.17100000000000001</v>
      </c>
      <c r="P201" s="144">
        <f>O201*H201</f>
        <v>2.2230000000000003</v>
      </c>
      <c r="Q201" s="144">
        <v>1.0000000000000001E-5</v>
      </c>
      <c r="R201" s="144">
        <f>Q201*H201</f>
        <v>1.3000000000000002E-4</v>
      </c>
      <c r="S201" s="144">
        <v>0</v>
      </c>
      <c r="T201" s="14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6" t="s">
        <v>129</v>
      </c>
      <c r="AT201" s="146" t="s">
        <v>124</v>
      </c>
      <c r="AU201" s="146" t="s">
        <v>80</v>
      </c>
      <c r="AY201" s="16" t="s">
        <v>122</v>
      </c>
      <c r="BE201" s="147">
        <f>IF(N201="základní",J201,0)</f>
        <v>695.5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6" t="s">
        <v>78</v>
      </c>
      <c r="BK201" s="147">
        <f>ROUND(I201*H201,2)</f>
        <v>695.5</v>
      </c>
      <c r="BL201" s="16" t="s">
        <v>129</v>
      </c>
      <c r="BM201" s="146" t="s">
        <v>313</v>
      </c>
    </row>
    <row r="202" spans="1:65" s="13" customFormat="1">
      <c r="B202" s="148"/>
      <c r="D202" s="149" t="s">
        <v>134</v>
      </c>
      <c r="E202" s="150" t="s">
        <v>1</v>
      </c>
      <c r="F202" s="151" t="s">
        <v>314</v>
      </c>
      <c r="H202" s="152">
        <v>13</v>
      </c>
      <c r="L202" s="148"/>
      <c r="M202" s="153"/>
      <c r="N202" s="154"/>
      <c r="O202" s="154"/>
      <c r="P202" s="154"/>
      <c r="Q202" s="154"/>
      <c r="R202" s="154"/>
      <c r="S202" s="154"/>
      <c r="T202" s="155"/>
      <c r="AT202" s="150" t="s">
        <v>134</v>
      </c>
      <c r="AU202" s="150" t="s">
        <v>80</v>
      </c>
      <c r="AV202" s="13" t="s">
        <v>80</v>
      </c>
      <c r="AW202" s="13" t="s">
        <v>27</v>
      </c>
      <c r="AX202" s="13" t="s">
        <v>78</v>
      </c>
      <c r="AY202" s="150" t="s">
        <v>122</v>
      </c>
    </row>
    <row r="203" spans="1:65" s="2" customFormat="1" ht="16.5" customHeight="1">
      <c r="A203" s="28"/>
      <c r="B203" s="135"/>
      <c r="C203" s="136" t="s">
        <v>315</v>
      </c>
      <c r="D203" s="136" t="s">
        <v>124</v>
      </c>
      <c r="E203" s="137" t="s">
        <v>316</v>
      </c>
      <c r="F203" s="138" t="s">
        <v>317</v>
      </c>
      <c r="G203" s="139" t="s">
        <v>318</v>
      </c>
      <c r="H203" s="140">
        <v>1</v>
      </c>
      <c r="I203" s="141">
        <v>920</v>
      </c>
      <c r="J203" s="141">
        <f>ROUND(I203*H203,2)</f>
        <v>920</v>
      </c>
      <c r="K203" s="138" t="s">
        <v>128</v>
      </c>
      <c r="L203" s="29"/>
      <c r="M203" s="142" t="s">
        <v>1</v>
      </c>
      <c r="N203" s="143" t="s">
        <v>35</v>
      </c>
      <c r="O203" s="144">
        <v>2.73</v>
      </c>
      <c r="P203" s="144">
        <f>O203*H203</f>
        <v>2.73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6" t="s">
        <v>129</v>
      </c>
      <c r="AT203" s="146" t="s">
        <v>124</v>
      </c>
      <c r="AU203" s="146" t="s">
        <v>80</v>
      </c>
      <c r="AY203" s="16" t="s">
        <v>122</v>
      </c>
      <c r="BE203" s="147">
        <f>IF(N203="základní",J203,0)</f>
        <v>920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6" t="s">
        <v>78</v>
      </c>
      <c r="BK203" s="147">
        <f>ROUND(I203*H203,2)</f>
        <v>920</v>
      </c>
      <c r="BL203" s="16" t="s">
        <v>129</v>
      </c>
      <c r="BM203" s="146" t="s">
        <v>319</v>
      </c>
    </row>
    <row r="204" spans="1:65" s="2" customFormat="1" ht="16.5" customHeight="1">
      <c r="A204" s="28"/>
      <c r="B204" s="135"/>
      <c r="C204" s="136" t="s">
        <v>320</v>
      </c>
      <c r="D204" s="136" t="s">
        <v>124</v>
      </c>
      <c r="E204" s="137" t="s">
        <v>321</v>
      </c>
      <c r="F204" s="138" t="s">
        <v>322</v>
      </c>
      <c r="G204" s="139" t="s">
        <v>222</v>
      </c>
      <c r="H204" s="140">
        <v>1</v>
      </c>
      <c r="I204" s="141">
        <v>339</v>
      </c>
      <c r="J204" s="141">
        <f>ROUND(I204*H204,2)</f>
        <v>339</v>
      </c>
      <c r="K204" s="138" t="s">
        <v>128</v>
      </c>
      <c r="L204" s="29"/>
      <c r="M204" s="142" t="s">
        <v>1</v>
      </c>
      <c r="N204" s="143" t="s">
        <v>35</v>
      </c>
      <c r="O204" s="144">
        <v>1.087</v>
      </c>
      <c r="P204" s="144">
        <f>O204*H204</f>
        <v>1.087</v>
      </c>
      <c r="Q204" s="144">
        <v>0</v>
      </c>
      <c r="R204" s="144">
        <f>Q204*H204</f>
        <v>0</v>
      </c>
      <c r="S204" s="144">
        <v>3.4000000000000002E-2</v>
      </c>
      <c r="T204" s="145">
        <f>S204*H204</f>
        <v>3.4000000000000002E-2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6" t="s">
        <v>129</v>
      </c>
      <c r="AT204" s="146" t="s">
        <v>124</v>
      </c>
      <c r="AU204" s="146" t="s">
        <v>80</v>
      </c>
      <c r="AY204" s="16" t="s">
        <v>122</v>
      </c>
      <c r="BE204" s="147">
        <f>IF(N204="základní",J204,0)</f>
        <v>339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6" t="s">
        <v>78</v>
      </c>
      <c r="BK204" s="147">
        <f>ROUND(I204*H204,2)</f>
        <v>339</v>
      </c>
      <c r="BL204" s="16" t="s">
        <v>129</v>
      </c>
      <c r="BM204" s="146" t="s">
        <v>323</v>
      </c>
    </row>
    <row r="205" spans="1:65" s="12" customFormat="1" ht="22.9" customHeight="1">
      <c r="B205" s="123"/>
      <c r="D205" s="124" t="s">
        <v>69</v>
      </c>
      <c r="E205" s="133" t="s">
        <v>324</v>
      </c>
      <c r="F205" s="133" t="s">
        <v>325</v>
      </c>
      <c r="J205" s="134">
        <f>BK205</f>
        <v>1588</v>
      </c>
      <c r="L205" s="123"/>
      <c r="M205" s="127"/>
      <c r="N205" s="128"/>
      <c r="O205" s="128"/>
      <c r="P205" s="129">
        <f>SUM(P206:P210)</f>
        <v>0.81848199999999993</v>
      </c>
      <c r="Q205" s="128"/>
      <c r="R205" s="129">
        <f>SUM(R206:R210)</f>
        <v>0</v>
      </c>
      <c r="S205" s="128"/>
      <c r="T205" s="130">
        <f>SUM(T206:T210)</f>
        <v>0</v>
      </c>
      <c r="AR205" s="124" t="s">
        <v>78</v>
      </c>
      <c r="AT205" s="131" t="s">
        <v>69</v>
      </c>
      <c r="AU205" s="131" t="s">
        <v>78</v>
      </c>
      <c r="AY205" s="124" t="s">
        <v>122</v>
      </c>
      <c r="BK205" s="132">
        <f>SUM(BK206:BK210)</f>
        <v>1588</v>
      </c>
    </row>
    <row r="206" spans="1:65" s="2" customFormat="1" ht="16.5" customHeight="1">
      <c r="A206" s="28"/>
      <c r="B206" s="135"/>
      <c r="C206" s="136" t="s">
        <v>326</v>
      </c>
      <c r="D206" s="136" t="s">
        <v>124</v>
      </c>
      <c r="E206" s="137" t="s">
        <v>327</v>
      </c>
      <c r="F206" s="138" t="s">
        <v>328</v>
      </c>
      <c r="G206" s="139" t="s">
        <v>161</v>
      </c>
      <c r="H206" s="140">
        <v>0.64600000000000002</v>
      </c>
      <c r="I206" s="141">
        <v>602</v>
      </c>
      <c r="J206" s="141">
        <f>ROUND(I206*H206,2)</f>
        <v>388.89</v>
      </c>
      <c r="K206" s="138" t="s">
        <v>128</v>
      </c>
      <c r="L206" s="29"/>
      <c r="M206" s="142" t="s">
        <v>1</v>
      </c>
      <c r="N206" s="143" t="s">
        <v>35</v>
      </c>
      <c r="O206" s="144">
        <v>0.83499999999999996</v>
      </c>
      <c r="P206" s="144">
        <f>O206*H206</f>
        <v>0.53940999999999995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6" t="s">
        <v>129</v>
      </c>
      <c r="AT206" s="146" t="s">
        <v>124</v>
      </c>
      <c r="AU206" s="146" t="s">
        <v>80</v>
      </c>
      <c r="AY206" s="16" t="s">
        <v>122</v>
      </c>
      <c r="BE206" s="147">
        <f>IF(N206="základní",J206,0)</f>
        <v>388.89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6" t="s">
        <v>78</v>
      </c>
      <c r="BK206" s="147">
        <f>ROUND(I206*H206,2)</f>
        <v>388.89</v>
      </c>
      <c r="BL206" s="16" t="s">
        <v>129</v>
      </c>
      <c r="BM206" s="146" t="s">
        <v>329</v>
      </c>
    </row>
    <row r="207" spans="1:65" s="2" customFormat="1" ht="16.5" customHeight="1">
      <c r="A207" s="28"/>
      <c r="B207" s="135"/>
      <c r="C207" s="136" t="s">
        <v>330</v>
      </c>
      <c r="D207" s="136" t="s">
        <v>124</v>
      </c>
      <c r="E207" s="137" t="s">
        <v>331</v>
      </c>
      <c r="F207" s="138" t="s">
        <v>332</v>
      </c>
      <c r="G207" s="139" t="s">
        <v>161</v>
      </c>
      <c r="H207" s="140">
        <v>9.0440000000000005</v>
      </c>
      <c r="I207" s="141">
        <v>16.8</v>
      </c>
      <c r="J207" s="141">
        <f>ROUND(I207*H207,2)</f>
        <v>151.94</v>
      </c>
      <c r="K207" s="138" t="s">
        <v>128</v>
      </c>
      <c r="L207" s="29"/>
      <c r="M207" s="142" t="s">
        <v>1</v>
      </c>
      <c r="N207" s="143" t="s">
        <v>35</v>
      </c>
      <c r="O207" s="144">
        <v>4.0000000000000001E-3</v>
      </c>
      <c r="P207" s="144">
        <f>O207*H207</f>
        <v>3.6176E-2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6" t="s">
        <v>129</v>
      </c>
      <c r="AT207" s="146" t="s">
        <v>124</v>
      </c>
      <c r="AU207" s="146" t="s">
        <v>80</v>
      </c>
      <c r="AY207" s="16" t="s">
        <v>122</v>
      </c>
      <c r="BE207" s="147">
        <f>IF(N207="základní",J207,0)</f>
        <v>151.94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6" t="s">
        <v>78</v>
      </c>
      <c r="BK207" s="147">
        <f>ROUND(I207*H207,2)</f>
        <v>151.94</v>
      </c>
      <c r="BL207" s="16" t="s">
        <v>129</v>
      </c>
      <c r="BM207" s="146" t="s">
        <v>333</v>
      </c>
    </row>
    <row r="208" spans="1:65" s="13" customFormat="1">
      <c r="B208" s="148"/>
      <c r="D208" s="149" t="s">
        <v>134</v>
      </c>
      <c r="F208" s="151" t="s">
        <v>334</v>
      </c>
      <c r="H208" s="152">
        <v>9.0440000000000005</v>
      </c>
      <c r="L208" s="148"/>
      <c r="M208" s="153"/>
      <c r="N208" s="154"/>
      <c r="O208" s="154"/>
      <c r="P208" s="154"/>
      <c r="Q208" s="154"/>
      <c r="R208" s="154"/>
      <c r="S208" s="154"/>
      <c r="T208" s="155"/>
      <c r="AT208" s="150" t="s">
        <v>134</v>
      </c>
      <c r="AU208" s="150" t="s">
        <v>80</v>
      </c>
      <c r="AV208" s="13" t="s">
        <v>80</v>
      </c>
      <c r="AW208" s="13" t="s">
        <v>3</v>
      </c>
      <c r="AX208" s="13" t="s">
        <v>78</v>
      </c>
      <c r="AY208" s="150" t="s">
        <v>122</v>
      </c>
    </row>
    <row r="209" spans="1:65" s="2" customFormat="1" ht="16.5" customHeight="1">
      <c r="A209" s="28"/>
      <c r="B209" s="135"/>
      <c r="C209" s="136" t="s">
        <v>335</v>
      </c>
      <c r="D209" s="136" t="s">
        <v>124</v>
      </c>
      <c r="E209" s="137" t="s">
        <v>336</v>
      </c>
      <c r="F209" s="138" t="s">
        <v>337</v>
      </c>
      <c r="G209" s="139" t="s">
        <v>161</v>
      </c>
      <c r="H209" s="140">
        <v>0.64600000000000002</v>
      </c>
      <c r="I209" s="141">
        <v>501</v>
      </c>
      <c r="J209" s="141">
        <f>ROUND(I209*H209,2)</f>
        <v>323.64999999999998</v>
      </c>
      <c r="K209" s="138" t="s">
        <v>128</v>
      </c>
      <c r="L209" s="29"/>
      <c r="M209" s="142" t="s">
        <v>1</v>
      </c>
      <c r="N209" s="143" t="s">
        <v>35</v>
      </c>
      <c r="O209" s="144">
        <v>0.376</v>
      </c>
      <c r="P209" s="144">
        <f>O209*H209</f>
        <v>0.242896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6" t="s">
        <v>129</v>
      </c>
      <c r="AT209" s="146" t="s">
        <v>124</v>
      </c>
      <c r="AU209" s="146" t="s">
        <v>80</v>
      </c>
      <c r="AY209" s="16" t="s">
        <v>122</v>
      </c>
      <c r="BE209" s="147">
        <f>IF(N209="základní",J209,0)</f>
        <v>323.64999999999998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6" t="s">
        <v>78</v>
      </c>
      <c r="BK209" s="147">
        <f>ROUND(I209*H209,2)</f>
        <v>323.64999999999998</v>
      </c>
      <c r="BL209" s="16" t="s">
        <v>129</v>
      </c>
      <c r="BM209" s="146" t="s">
        <v>338</v>
      </c>
    </row>
    <row r="210" spans="1:65" s="2" customFormat="1" ht="16.5" customHeight="1">
      <c r="A210" s="28"/>
      <c r="B210" s="135"/>
      <c r="C210" s="136" t="s">
        <v>339</v>
      </c>
      <c r="D210" s="136" t="s">
        <v>124</v>
      </c>
      <c r="E210" s="137" t="s">
        <v>340</v>
      </c>
      <c r="F210" s="138" t="s">
        <v>341</v>
      </c>
      <c r="G210" s="139" t="s">
        <v>161</v>
      </c>
      <c r="H210" s="140">
        <v>0.64600000000000002</v>
      </c>
      <c r="I210" s="141">
        <v>1120</v>
      </c>
      <c r="J210" s="141">
        <f>ROUND(I210*H210,2)</f>
        <v>723.52</v>
      </c>
      <c r="K210" s="138" t="s">
        <v>128</v>
      </c>
      <c r="L210" s="29"/>
      <c r="M210" s="142" t="s">
        <v>1</v>
      </c>
      <c r="N210" s="143" t="s">
        <v>35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6" t="s">
        <v>129</v>
      </c>
      <c r="AT210" s="146" t="s">
        <v>124</v>
      </c>
      <c r="AU210" s="146" t="s">
        <v>80</v>
      </c>
      <c r="AY210" s="16" t="s">
        <v>122</v>
      </c>
      <c r="BE210" s="147">
        <f>IF(N210="základní",J210,0)</f>
        <v>723.52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6" t="s">
        <v>78</v>
      </c>
      <c r="BK210" s="147">
        <f>ROUND(I210*H210,2)</f>
        <v>723.52</v>
      </c>
      <c r="BL210" s="16" t="s">
        <v>129</v>
      </c>
      <c r="BM210" s="146" t="s">
        <v>342</v>
      </c>
    </row>
    <row r="211" spans="1:65" s="12" customFormat="1" ht="22.9" customHeight="1">
      <c r="B211" s="123"/>
      <c r="D211" s="124" t="s">
        <v>69</v>
      </c>
      <c r="E211" s="133" t="s">
        <v>343</v>
      </c>
      <c r="F211" s="133" t="s">
        <v>344</v>
      </c>
      <c r="J211" s="134">
        <f>BK211</f>
        <v>16209.6</v>
      </c>
      <c r="L211" s="123"/>
      <c r="M211" s="127"/>
      <c r="N211" s="128"/>
      <c r="O211" s="128"/>
      <c r="P211" s="129">
        <f>SUM(P212:P214)</f>
        <v>4.0524000000000004E-2</v>
      </c>
      <c r="Q211" s="128"/>
      <c r="R211" s="129">
        <f>SUM(R212:R214)</f>
        <v>0</v>
      </c>
      <c r="S211" s="128"/>
      <c r="T211" s="130">
        <f>SUM(T212:T214)</f>
        <v>0</v>
      </c>
      <c r="AR211" s="124" t="s">
        <v>78</v>
      </c>
      <c r="AT211" s="131" t="s">
        <v>69</v>
      </c>
      <c r="AU211" s="131" t="s">
        <v>78</v>
      </c>
      <c r="AY211" s="124" t="s">
        <v>122</v>
      </c>
      <c r="BK211" s="132">
        <f>SUM(BK212:BK214)</f>
        <v>16209.6</v>
      </c>
    </row>
    <row r="212" spans="1:65" s="2" customFormat="1" ht="16.5" customHeight="1">
      <c r="A212" s="28"/>
      <c r="B212" s="135"/>
      <c r="C212" s="136" t="s">
        <v>345</v>
      </c>
      <c r="D212" s="136" t="s">
        <v>124</v>
      </c>
      <c r="E212" s="137" t="s">
        <v>346</v>
      </c>
      <c r="F212" s="138" t="s">
        <v>347</v>
      </c>
      <c r="G212" s="139" t="s">
        <v>161</v>
      </c>
      <c r="H212" s="140">
        <v>0.61399999999999999</v>
      </c>
      <c r="I212" s="141">
        <v>64.5</v>
      </c>
      <c r="J212" s="141">
        <f>ROUND(I212*H212,2)</f>
        <v>39.6</v>
      </c>
      <c r="K212" s="138" t="s">
        <v>128</v>
      </c>
      <c r="L212" s="29"/>
      <c r="M212" s="142" t="s">
        <v>1</v>
      </c>
      <c r="N212" s="143" t="s">
        <v>35</v>
      </c>
      <c r="O212" s="144">
        <v>6.6000000000000003E-2</v>
      </c>
      <c r="P212" s="144">
        <f>O212*H212</f>
        <v>4.0524000000000004E-2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6" t="s">
        <v>129</v>
      </c>
      <c r="AT212" s="146" t="s">
        <v>124</v>
      </c>
      <c r="AU212" s="146" t="s">
        <v>80</v>
      </c>
      <c r="AY212" s="16" t="s">
        <v>122</v>
      </c>
      <c r="BE212" s="147">
        <f>IF(N212="základní",J212,0)</f>
        <v>39.6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6" t="s">
        <v>78</v>
      </c>
      <c r="BK212" s="147">
        <f>ROUND(I212*H212,2)</f>
        <v>39.6</v>
      </c>
      <c r="BL212" s="16" t="s">
        <v>129</v>
      </c>
      <c r="BM212" s="146" t="s">
        <v>348</v>
      </c>
    </row>
    <row r="213" spans="1:65" s="2" customFormat="1" ht="16.5" customHeight="1">
      <c r="A213" s="28"/>
      <c r="B213" s="135"/>
      <c r="C213" s="136" t="s">
        <v>349</v>
      </c>
      <c r="D213" s="136" t="s">
        <v>124</v>
      </c>
      <c r="E213" s="137" t="s">
        <v>350</v>
      </c>
      <c r="F213" s="138" t="s">
        <v>351</v>
      </c>
      <c r="G213" s="139" t="s">
        <v>161</v>
      </c>
      <c r="H213" s="140">
        <v>1.617</v>
      </c>
      <c r="I213" s="141">
        <v>10000</v>
      </c>
      <c r="J213" s="141">
        <f>ROUND(I213*H213,2)</f>
        <v>16170</v>
      </c>
      <c r="K213" s="138" t="s">
        <v>146</v>
      </c>
      <c r="L213" s="29"/>
      <c r="M213" s="142" t="s">
        <v>1</v>
      </c>
      <c r="N213" s="143" t="s">
        <v>35</v>
      </c>
      <c r="O213" s="144">
        <v>0</v>
      </c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6" t="s">
        <v>129</v>
      </c>
      <c r="AT213" s="146" t="s">
        <v>124</v>
      </c>
      <c r="AU213" s="146" t="s">
        <v>80</v>
      </c>
      <c r="AY213" s="16" t="s">
        <v>122</v>
      </c>
      <c r="BE213" s="147">
        <f>IF(N213="základní",J213,0)</f>
        <v>16170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6" t="s">
        <v>78</v>
      </c>
      <c r="BK213" s="147">
        <f>ROUND(I213*H213,2)</f>
        <v>16170</v>
      </c>
      <c r="BL213" s="16" t="s">
        <v>129</v>
      </c>
      <c r="BM213" s="146" t="s">
        <v>352</v>
      </c>
    </row>
    <row r="214" spans="1:65" s="13" customFormat="1">
      <c r="B214" s="148"/>
      <c r="D214" s="149" t="s">
        <v>134</v>
      </c>
      <c r="E214" s="150" t="s">
        <v>1</v>
      </c>
      <c r="F214" s="151" t="s">
        <v>353</v>
      </c>
      <c r="H214" s="152">
        <v>1.617</v>
      </c>
      <c r="L214" s="148"/>
      <c r="M214" s="153"/>
      <c r="N214" s="154"/>
      <c r="O214" s="154"/>
      <c r="P214" s="154"/>
      <c r="Q214" s="154"/>
      <c r="R214" s="154"/>
      <c r="S214" s="154"/>
      <c r="T214" s="155"/>
      <c r="AT214" s="150" t="s">
        <v>134</v>
      </c>
      <c r="AU214" s="150" t="s">
        <v>80</v>
      </c>
      <c r="AV214" s="13" t="s">
        <v>80</v>
      </c>
      <c r="AW214" s="13" t="s">
        <v>27</v>
      </c>
      <c r="AX214" s="13" t="s">
        <v>78</v>
      </c>
      <c r="AY214" s="150" t="s">
        <v>122</v>
      </c>
    </row>
    <row r="215" spans="1:65" s="12" customFormat="1" ht="25.9" customHeight="1">
      <c r="B215" s="123"/>
      <c r="D215" s="124" t="s">
        <v>69</v>
      </c>
      <c r="E215" s="125" t="s">
        <v>354</v>
      </c>
      <c r="F215" s="125" t="s">
        <v>355</v>
      </c>
      <c r="J215" s="126">
        <f>BK215</f>
        <v>14953</v>
      </c>
      <c r="L215" s="123"/>
      <c r="M215" s="127"/>
      <c r="N215" s="128"/>
      <c r="O215" s="128"/>
      <c r="P215" s="129">
        <f>P216</f>
        <v>4.7140000000000004</v>
      </c>
      <c r="Q215" s="128"/>
      <c r="R215" s="129">
        <f>R216</f>
        <v>1.4060000000000001E-2</v>
      </c>
      <c r="S215" s="128"/>
      <c r="T215" s="130">
        <f>T216</f>
        <v>0</v>
      </c>
      <c r="AR215" s="124" t="s">
        <v>80</v>
      </c>
      <c r="AT215" s="131" t="s">
        <v>69</v>
      </c>
      <c r="AU215" s="131" t="s">
        <v>70</v>
      </c>
      <c r="AY215" s="124" t="s">
        <v>122</v>
      </c>
      <c r="BK215" s="132">
        <f>BK216</f>
        <v>14953</v>
      </c>
    </row>
    <row r="216" spans="1:65" s="12" customFormat="1" ht="22.9" customHeight="1">
      <c r="B216" s="123"/>
      <c r="D216" s="124" t="s">
        <v>69</v>
      </c>
      <c r="E216" s="133" t="s">
        <v>356</v>
      </c>
      <c r="F216" s="133" t="s">
        <v>357</v>
      </c>
      <c r="J216" s="134">
        <f>BK216</f>
        <v>14953</v>
      </c>
      <c r="L216" s="123"/>
      <c r="M216" s="127"/>
      <c r="N216" s="128"/>
      <c r="O216" s="128"/>
      <c r="P216" s="129">
        <f>SUM(P217:P219)</f>
        <v>4.7140000000000004</v>
      </c>
      <c r="Q216" s="128"/>
      <c r="R216" s="129">
        <f>SUM(R217:R219)</f>
        <v>1.4060000000000001E-2</v>
      </c>
      <c r="S216" s="128"/>
      <c r="T216" s="130">
        <f>SUM(T217:T219)</f>
        <v>0</v>
      </c>
      <c r="AR216" s="124" t="s">
        <v>80</v>
      </c>
      <c r="AT216" s="131" t="s">
        <v>69</v>
      </c>
      <c r="AU216" s="131" t="s">
        <v>78</v>
      </c>
      <c r="AY216" s="124" t="s">
        <v>122</v>
      </c>
      <c r="BK216" s="132">
        <f>SUM(BK217:BK219)</f>
        <v>14953</v>
      </c>
    </row>
    <row r="217" spans="1:65" s="2" customFormat="1" ht="16.5" customHeight="1">
      <c r="A217" s="28"/>
      <c r="B217" s="135"/>
      <c r="C217" s="136" t="s">
        <v>358</v>
      </c>
      <c r="D217" s="136" t="s">
        <v>124</v>
      </c>
      <c r="E217" s="137" t="s">
        <v>359</v>
      </c>
      <c r="F217" s="138" t="s">
        <v>360</v>
      </c>
      <c r="G217" s="139" t="s">
        <v>222</v>
      </c>
      <c r="H217" s="140">
        <v>1</v>
      </c>
      <c r="I217" s="141">
        <v>953</v>
      </c>
      <c r="J217" s="141">
        <f>ROUND(I217*H217,2)</f>
        <v>953</v>
      </c>
      <c r="K217" s="138" t="s">
        <v>128</v>
      </c>
      <c r="L217" s="29"/>
      <c r="M217" s="142" t="s">
        <v>1</v>
      </c>
      <c r="N217" s="143" t="s">
        <v>35</v>
      </c>
      <c r="O217" s="144">
        <v>2.3570000000000002</v>
      </c>
      <c r="P217" s="144">
        <f>O217*H217</f>
        <v>2.3570000000000002</v>
      </c>
      <c r="Q217" s="144">
        <v>3.0000000000000001E-5</v>
      </c>
      <c r="R217" s="144">
        <f>Q217*H217</f>
        <v>3.0000000000000001E-5</v>
      </c>
      <c r="S217" s="144">
        <v>0</v>
      </c>
      <c r="T217" s="145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6" t="s">
        <v>209</v>
      </c>
      <c r="AT217" s="146" t="s">
        <v>124</v>
      </c>
      <c r="AU217" s="146" t="s">
        <v>80</v>
      </c>
      <c r="AY217" s="16" t="s">
        <v>122</v>
      </c>
      <c r="BE217" s="147">
        <f>IF(N217="základní",J217,0)</f>
        <v>953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6" t="s">
        <v>78</v>
      </c>
      <c r="BK217" s="147">
        <f>ROUND(I217*H217,2)</f>
        <v>953</v>
      </c>
      <c r="BL217" s="16" t="s">
        <v>209</v>
      </c>
      <c r="BM217" s="146" t="s">
        <v>361</v>
      </c>
    </row>
    <row r="218" spans="1:65" s="2" customFormat="1" ht="16.5" customHeight="1">
      <c r="A218" s="28"/>
      <c r="B218" s="135"/>
      <c r="C218" s="163" t="s">
        <v>362</v>
      </c>
      <c r="D218" s="163" t="s">
        <v>176</v>
      </c>
      <c r="E218" s="164" t="s">
        <v>363</v>
      </c>
      <c r="F218" s="165" t="s">
        <v>364</v>
      </c>
      <c r="G218" s="166" t="s">
        <v>222</v>
      </c>
      <c r="H218" s="167">
        <v>1</v>
      </c>
      <c r="I218" s="168">
        <v>10000</v>
      </c>
      <c r="J218" s="168">
        <f>ROUND(I218*H218,2)</f>
        <v>10000</v>
      </c>
      <c r="K218" s="165"/>
      <c r="L218" s="169"/>
      <c r="M218" s="170" t="s">
        <v>1</v>
      </c>
      <c r="N218" s="171" t="s">
        <v>35</v>
      </c>
      <c r="O218" s="144">
        <v>0</v>
      </c>
      <c r="P218" s="144">
        <f>O218*H218</f>
        <v>0</v>
      </c>
      <c r="Q218" s="144">
        <v>1.4E-2</v>
      </c>
      <c r="R218" s="144">
        <f>Q218*H218</f>
        <v>1.4E-2</v>
      </c>
      <c r="S218" s="144">
        <v>0</v>
      </c>
      <c r="T218" s="145">
        <f>S218*H218</f>
        <v>0</v>
      </c>
      <c r="U218" s="28"/>
      <c r="V218" s="2" t="s">
        <v>370</v>
      </c>
      <c r="W218" s="28"/>
      <c r="X218" s="28"/>
      <c r="Y218" s="28"/>
      <c r="Z218" s="28"/>
      <c r="AA218" s="28"/>
      <c r="AB218" s="28"/>
      <c r="AC218" s="28"/>
      <c r="AD218" s="28"/>
      <c r="AE218" s="28"/>
      <c r="AR218" s="146" t="s">
        <v>280</v>
      </c>
      <c r="AT218" s="146" t="s">
        <v>176</v>
      </c>
      <c r="AU218" s="146" t="s">
        <v>80</v>
      </c>
      <c r="AY218" s="16" t="s">
        <v>122</v>
      </c>
      <c r="BE218" s="147">
        <f>IF(N218="základní",J218,0)</f>
        <v>10000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6" t="s">
        <v>78</v>
      </c>
      <c r="BK218" s="147">
        <f>ROUND(I218*H218,2)</f>
        <v>10000</v>
      </c>
      <c r="BL218" s="16" t="s">
        <v>209</v>
      </c>
      <c r="BM218" s="146" t="s">
        <v>365</v>
      </c>
    </row>
    <row r="219" spans="1:65" s="2" customFormat="1" ht="16.5" customHeight="1">
      <c r="A219" s="28"/>
      <c r="B219" s="135"/>
      <c r="C219" s="136" t="s">
        <v>366</v>
      </c>
      <c r="D219" s="136" t="s">
        <v>124</v>
      </c>
      <c r="E219" s="137" t="s">
        <v>367</v>
      </c>
      <c r="F219" s="138" t="s">
        <v>368</v>
      </c>
      <c r="G219" s="139" t="s">
        <v>222</v>
      </c>
      <c r="H219" s="140">
        <v>1</v>
      </c>
      <c r="I219" s="141">
        <v>4000</v>
      </c>
      <c r="J219" s="141">
        <f>ROUND(I219*H219,2)</f>
        <v>4000</v>
      </c>
      <c r="K219" s="138" t="s">
        <v>1</v>
      </c>
      <c r="L219" s="29"/>
      <c r="M219" s="172" t="s">
        <v>1</v>
      </c>
      <c r="N219" s="173" t="s">
        <v>35</v>
      </c>
      <c r="O219" s="174">
        <v>2.3570000000000002</v>
      </c>
      <c r="P219" s="174">
        <f>O219*H219</f>
        <v>2.3570000000000002</v>
      </c>
      <c r="Q219" s="174">
        <v>3.0000000000000001E-5</v>
      </c>
      <c r="R219" s="174">
        <f>Q219*H219</f>
        <v>3.0000000000000001E-5</v>
      </c>
      <c r="S219" s="174">
        <v>0</v>
      </c>
      <c r="T219" s="175">
        <f>S219*H219</f>
        <v>0</v>
      </c>
      <c r="U219" s="28"/>
      <c r="V219" s="2" t="s">
        <v>370</v>
      </c>
      <c r="W219" s="28"/>
      <c r="X219" s="28"/>
      <c r="Y219" s="28"/>
      <c r="Z219" s="28"/>
      <c r="AA219" s="28"/>
      <c r="AB219" s="28"/>
      <c r="AC219" s="28"/>
      <c r="AD219" s="28"/>
      <c r="AE219" s="28"/>
      <c r="AR219" s="146" t="s">
        <v>209</v>
      </c>
      <c r="AT219" s="146" t="s">
        <v>124</v>
      </c>
      <c r="AU219" s="146" t="s">
        <v>80</v>
      </c>
      <c r="AY219" s="16" t="s">
        <v>122</v>
      </c>
      <c r="BE219" s="147">
        <f>IF(N219="základní",J219,0)</f>
        <v>4000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6" t="s">
        <v>78</v>
      </c>
      <c r="BK219" s="147">
        <f>ROUND(I219*H219,2)</f>
        <v>4000</v>
      </c>
      <c r="BL219" s="16" t="s">
        <v>209</v>
      </c>
      <c r="BM219" s="146" t="s">
        <v>369</v>
      </c>
    </row>
    <row r="220" spans="1:65" s="2" customFormat="1" ht="6.95" customHeight="1">
      <c r="A220" s="28"/>
      <c r="B220" s="43"/>
      <c r="C220" s="44"/>
      <c r="D220" s="44"/>
      <c r="E220" s="44"/>
      <c r="F220" s="44"/>
      <c r="G220" s="44"/>
      <c r="H220" s="44"/>
      <c r="I220" s="44"/>
      <c r="J220" s="44"/>
      <c r="K220" s="44"/>
      <c r="L220" s="29"/>
      <c r="M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</row>
  </sheetData>
  <autoFilter ref="C126:K219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Vícepráce - Splašková kan...</vt:lpstr>
      <vt:lpstr>'Rekapitulace stavby'!Názvy_tisku</vt:lpstr>
      <vt:lpstr>'Vícepráce - Splašková kan...'!Názvy_tisku</vt:lpstr>
      <vt:lpstr>'Rekapitulace stavby'!Oblast_tisku</vt:lpstr>
      <vt:lpstr>'Vícepráce - Splašková kan...'!Oblast_tisku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2020-08-24T16:46:33Z</dcterms:created>
  <dcterms:modified xsi:type="dcterms:W3CDTF">2020-09-24T08:53:23Z</dcterms:modified>
</cp:coreProperties>
</file>